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05" windowWidth="15120" windowHeight="8010" activeTab="3"/>
  </bookViews>
  <sheets>
    <sheet name="12 мес.2025г. ВОДА" sheetId="4" r:id="rId1"/>
    <sheet name="12 мес.2025г. СТОКИ" sheetId="5" r:id="rId2"/>
    <sheet name="12 мес.2025г. ВОДА КАЗ," sheetId="7" r:id="rId3"/>
    <sheet name="12 мес.2025г. СТОКИ КАЗ." sheetId="6" r:id="rId4"/>
  </sheets>
  <externalReferences>
    <externalReference r:id="rId5"/>
    <externalReference r:id="rId6"/>
  </externalReferences>
  <definedNames>
    <definedName name="_xlnm.Print_Area" localSheetId="0">'12 мес.2025г. ВОДА'!$A$1:$G$169</definedName>
    <definedName name="_xlnm.Print_Area" localSheetId="2">'12 мес.2025г. ВОДА КАЗ,'!$A$1:$G$169</definedName>
    <definedName name="_xlnm.Print_Area" localSheetId="1">'12 мес.2025г. СТОКИ'!$A$1:$M$169</definedName>
    <definedName name="_xlnm.Print_Area" localSheetId="3">'12 мес.2025г. СТОКИ КАЗ.'!$A$1:$BG$193</definedName>
  </definedNames>
  <calcPr calcId="145621"/>
</workbook>
</file>

<file path=xl/calcChain.xml><?xml version="1.0" encoding="utf-8"?>
<calcChain xmlns="http://schemas.openxmlformats.org/spreadsheetml/2006/main">
  <c r="D144" i="7" l="1"/>
  <c r="E138" i="7"/>
  <c r="D138" i="7"/>
  <c r="E137" i="7"/>
  <c r="F137" i="7" s="1"/>
  <c r="D137" i="7"/>
  <c r="M136" i="7"/>
  <c r="K136" i="7" s="1"/>
  <c r="L136" i="7"/>
  <c r="J136" i="7"/>
  <c r="I136" i="7"/>
  <c r="K135" i="7"/>
  <c r="H135" i="7"/>
  <c r="E135" i="7"/>
  <c r="E133" i="7" s="1"/>
  <c r="D135" i="7"/>
  <c r="E134" i="7"/>
  <c r="E132" i="7" s="1"/>
  <c r="D134" i="7"/>
  <c r="D136" i="7" s="1"/>
  <c r="D133" i="7"/>
  <c r="E130" i="7"/>
  <c r="D130" i="7"/>
  <c r="E129" i="7"/>
  <c r="F129" i="7" s="1"/>
  <c r="D129" i="7"/>
  <c r="M128" i="7"/>
  <c r="K128" i="7" s="1"/>
  <c r="L128" i="7"/>
  <c r="J128" i="7"/>
  <c r="I128" i="7"/>
  <c r="K127" i="7"/>
  <c r="H127" i="7"/>
  <c r="E127" i="7"/>
  <c r="E125" i="7" s="1"/>
  <c r="D127" i="7"/>
  <c r="E126" i="7"/>
  <c r="E124" i="7" s="1"/>
  <c r="D126" i="7"/>
  <c r="D128" i="7" s="1"/>
  <c r="D125" i="7"/>
  <c r="E122" i="7"/>
  <c r="D122" i="7"/>
  <c r="E121" i="7"/>
  <c r="D121" i="7"/>
  <c r="M120" i="7"/>
  <c r="L120" i="7"/>
  <c r="J120" i="7"/>
  <c r="I120" i="7"/>
  <c r="H120" i="7" s="1"/>
  <c r="K119" i="7"/>
  <c r="H119" i="7"/>
  <c r="E119" i="7"/>
  <c r="E117" i="7" s="1"/>
  <c r="D119" i="7"/>
  <c r="E118" i="7"/>
  <c r="E116" i="7" s="1"/>
  <c r="D118" i="7"/>
  <c r="D120" i="7" s="1"/>
  <c r="D117" i="7"/>
  <c r="E114" i="7"/>
  <c r="E112" i="7"/>
  <c r="F112" i="7" s="1"/>
  <c r="D112" i="7"/>
  <c r="F111" i="7"/>
  <c r="D110" i="7"/>
  <c r="M109" i="7"/>
  <c r="L109" i="7"/>
  <c r="J109" i="7"/>
  <c r="I109" i="7"/>
  <c r="D107" i="7"/>
  <c r="F107" i="7" s="1"/>
  <c r="M106" i="7"/>
  <c r="L106" i="7"/>
  <c r="K106" i="7" s="1"/>
  <c r="J106" i="7"/>
  <c r="J113" i="7" s="1"/>
  <c r="I106" i="7"/>
  <c r="H106" i="7" s="1"/>
  <c r="K105" i="7"/>
  <c r="H105" i="7"/>
  <c r="D105" i="7"/>
  <c r="F105" i="7" s="1"/>
  <c r="D104" i="7"/>
  <c r="K102" i="7"/>
  <c r="H102" i="7"/>
  <c r="E102" i="7"/>
  <c r="F102" i="7" s="1"/>
  <c r="K101" i="7"/>
  <c r="H101" i="7"/>
  <c r="E101" i="7"/>
  <c r="F101" i="7" s="1"/>
  <c r="K100" i="7"/>
  <c r="H100" i="7"/>
  <c r="E100" i="7"/>
  <c r="F100" i="7" s="1"/>
  <c r="K99" i="7"/>
  <c r="H99" i="7"/>
  <c r="E99" i="7"/>
  <c r="F99" i="7" s="1"/>
  <c r="K98" i="7"/>
  <c r="H98" i="7"/>
  <c r="E98" i="7"/>
  <c r="F98" i="7" s="1"/>
  <c r="K97" i="7"/>
  <c r="H97" i="7"/>
  <c r="E97" i="7"/>
  <c r="F97" i="7" s="1"/>
  <c r="M95" i="7"/>
  <c r="L95" i="7"/>
  <c r="K95" i="7" s="1"/>
  <c r="J95" i="7"/>
  <c r="I95" i="7"/>
  <c r="H95" i="7" s="1"/>
  <c r="D95" i="7"/>
  <c r="K94" i="7"/>
  <c r="H94" i="7"/>
  <c r="E94" i="7"/>
  <c r="F94" i="7" s="1"/>
  <c r="K93" i="7"/>
  <c r="H93" i="7"/>
  <c r="E93" i="7"/>
  <c r="F93" i="7" s="1"/>
  <c r="K92" i="7"/>
  <c r="H92" i="7"/>
  <c r="E92" i="7"/>
  <c r="E91" i="7"/>
  <c r="F91" i="7" s="1"/>
  <c r="K90" i="7"/>
  <c r="H90" i="7"/>
  <c r="E90" i="7"/>
  <c r="F90" i="7" s="1"/>
  <c r="K89" i="7"/>
  <c r="H89" i="7"/>
  <c r="E89" i="7"/>
  <c r="F89" i="7" s="1"/>
  <c r="K88" i="7"/>
  <c r="H88" i="7"/>
  <c r="E88" i="7"/>
  <c r="F88" i="7" s="1"/>
  <c r="M86" i="7"/>
  <c r="L86" i="7"/>
  <c r="K86" i="7" s="1"/>
  <c r="J86" i="7"/>
  <c r="I86" i="7"/>
  <c r="H86" i="7" s="1"/>
  <c r="D86" i="7"/>
  <c r="E85" i="7"/>
  <c r="E84" i="7"/>
  <c r="E83" i="7"/>
  <c r="F83" i="7" s="1"/>
  <c r="K82" i="7"/>
  <c r="H82" i="7"/>
  <c r="E82" i="7"/>
  <c r="F82" i="7" s="1"/>
  <c r="K81" i="7"/>
  <c r="H81" i="7"/>
  <c r="E81" i="7"/>
  <c r="F81" i="7" s="1"/>
  <c r="K80" i="7"/>
  <c r="H80" i="7"/>
  <c r="E80" i="7"/>
  <c r="K79" i="7"/>
  <c r="H79" i="7"/>
  <c r="E79" i="7"/>
  <c r="F79" i="7" s="1"/>
  <c r="K78" i="7"/>
  <c r="H78" i="7"/>
  <c r="E78" i="7"/>
  <c r="F78" i="7" s="1"/>
  <c r="K77" i="7"/>
  <c r="H77" i="7"/>
  <c r="E77" i="7"/>
  <c r="F77" i="7" s="1"/>
  <c r="K76" i="7"/>
  <c r="H76" i="7"/>
  <c r="E76" i="7"/>
  <c r="F76" i="7" s="1"/>
  <c r="K75" i="7"/>
  <c r="H75" i="7"/>
  <c r="E75" i="7"/>
  <c r="F75" i="7" s="1"/>
  <c r="K74" i="7"/>
  <c r="H74" i="7"/>
  <c r="E74" i="7"/>
  <c r="M72" i="7"/>
  <c r="L72" i="7"/>
  <c r="J72" i="7"/>
  <c r="I72" i="7"/>
  <c r="H72" i="7" s="1"/>
  <c r="D72" i="7"/>
  <c r="K71" i="7"/>
  <c r="H71" i="7"/>
  <c r="E71" i="7"/>
  <c r="K70" i="7"/>
  <c r="H70" i="7"/>
  <c r="E70" i="7"/>
  <c r="F70" i="7" s="1"/>
  <c r="K69" i="7"/>
  <c r="H69" i="7"/>
  <c r="E69" i="7"/>
  <c r="F69" i="7" s="1"/>
  <c r="K68" i="7"/>
  <c r="H68" i="7"/>
  <c r="E68" i="7"/>
  <c r="F68" i="7" s="1"/>
  <c r="K67" i="7"/>
  <c r="H67" i="7"/>
  <c r="E67" i="7"/>
  <c r="F67" i="7" s="1"/>
  <c r="K66" i="7"/>
  <c r="H66" i="7"/>
  <c r="E66" i="7"/>
  <c r="F66" i="7" s="1"/>
  <c r="M64" i="7"/>
  <c r="K64" i="7" s="1"/>
  <c r="L64" i="7"/>
  <c r="J64" i="7"/>
  <c r="I64" i="7"/>
  <c r="E64" i="7"/>
  <c r="F64" i="7" s="1"/>
  <c r="D64" i="7"/>
  <c r="K63" i="7"/>
  <c r="H63" i="7"/>
  <c r="E63" i="7"/>
  <c r="F63" i="7" s="1"/>
  <c r="K62" i="7"/>
  <c r="H62" i="7"/>
  <c r="E62" i="7"/>
  <c r="F62" i="7" s="1"/>
  <c r="K61" i="7"/>
  <c r="H61" i="7"/>
  <c r="E61" i="7"/>
  <c r="F61" i="7" s="1"/>
  <c r="K60" i="7"/>
  <c r="H60" i="7"/>
  <c r="E60" i="7"/>
  <c r="F60" i="7" s="1"/>
  <c r="M58" i="7"/>
  <c r="M49" i="7" s="1"/>
  <c r="M48" i="7" s="1"/>
  <c r="L58" i="7"/>
  <c r="K58" i="7"/>
  <c r="J58" i="7"/>
  <c r="I58" i="7"/>
  <c r="H58" i="7" s="1"/>
  <c r="D58" i="7"/>
  <c r="K57" i="7"/>
  <c r="H57" i="7"/>
  <c r="E57" i="7"/>
  <c r="F57" i="7" s="1"/>
  <c r="K56" i="7"/>
  <c r="H56" i="7"/>
  <c r="E56" i="7"/>
  <c r="F56" i="7" s="1"/>
  <c r="K55" i="7"/>
  <c r="H55" i="7"/>
  <c r="E55" i="7"/>
  <c r="F55" i="7" s="1"/>
  <c r="E54" i="7"/>
  <c r="F54" i="7" s="1"/>
  <c r="K53" i="7"/>
  <c r="H53" i="7"/>
  <c r="E53" i="7"/>
  <c r="F53" i="7" s="1"/>
  <c r="K52" i="7"/>
  <c r="H52" i="7"/>
  <c r="E52" i="7"/>
  <c r="F52" i="7" s="1"/>
  <c r="K51" i="7"/>
  <c r="H51" i="7"/>
  <c r="E51" i="7"/>
  <c r="F51" i="7" s="1"/>
  <c r="L49" i="7"/>
  <c r="D49" i="7"/>
  <c r="D48" i="7" s="1"/>
  <c r="E47" i="7"/>
  <c r="F47" i="7" s="1"/>
  <c r="E46" i="7"/>
  <c r="E45" i="7"/>
  <c r="K44" i="7"/>
  <c r="H44" i="7"/>
  <c r="F44" i="7"/>
  <c r="E44" i="7"/>
  <c r="K43" i="7"/>
  <c r="H43" i="7"/>
  <c r="F43" i="7"/>
  <c r="E43" i="7"/>
  <c r="K42" i="7"/>
  <c r="H42" i="7"/>
  <c r="F42" i="7"/>
  <c r="E42" i="7"/>
  <c r="K41" i="7"/>
  <c r="H41" i="7"/>
  <c r="F41" i="7"/>
  <c r="E41" i="7"/>
  <c r="K40" i="7"/>
  <c r="H40" i="7"/>
  <c r="E40" i="7"/>
  <c r="K39" i="7"/>
  <c r="H39" i="7"/>
  <c r="E39" i="7"/>
  <c r="F39" i="7" s="1"/>
  <c r="K38" i="7"/>
  <c r="H38" i="7"/>
  <c r="E38" i="7"/>
  <c r="M36" i="7"/>
  <c r="M27" i="7" s="1"/>
  <c r="L36" i="7"/>
  <c r="K36" i="7" s="1"/>
  <c r="J36" i="7"/>
  <c r="I36" i="7"/>
  <c r="H36" i="7" s="1"/>
  <c r="D36" i="7"/>
  <c r="D27" i="7" s="1"/>
  <c r="K35" i="7"/>
  <c r="H35" i="7"/>
  <c r="E35" i="7"/>
  <c r="F35" i="7" s="1"/>
  <c r="K34" i="7"/>
  <c r="H34" i="7"/>
  <c r="E34" i="7"/>
  <c r="F34" i="7" s="1"/>
  <c r="K33" i="7"/>
  <c r="H33" i="7"/>
  <c r="E33" i="7"/>
  <c r="F33" i="7" s="1"/>
  <c r="K32" i="7"/>
  <c r="H32" i="7"/>
  <c r="E32" i="7"/>
  <c r="F32" i="7" s="1"/>
  <c r="K31" i="7"/>
  <c r="H31" i="7"/>
  <c r="E31" i="7"/>
  <c r="F31" i="7" s="1"/>
  <c r="K30" i="7"/>
  <c r="H30" i="7"/>
  <c r="E30" i="7"/>
  <c r="F30" i="7" s="1"/>
  <c r="K29" i="7"/>
  <c r="H29" i="7"/>
  <c r="E29" i="7"/>
  <c r="F29" i="7" s="1"/>
  <c r="J27" i="7"/>
  <c r="K26" i="7"/>
  <c r="H26" i="7"/>
  <c r="K24" i="7"/>
  <c r="H24" i="7"/>
  <c r="F24" i="7"/>
  <c r="E24" i="7"/>
  <c r="E26" i="7" s="1"/>
  <c r="F26" i="7" s="1"/>
  <c r="K23" i="7"/>
  <c r="H23" i="7"/>
  <c r="F23" i="7"/>
  <c r="E23" i="7"/>
  <c r="K22" i="7"/>
  <c r="H22" i="7"/>
  <c r="F22" i="7"/>
  <c r="E22" i="7"/>
  <c r="E21" i="7"/>
  <c r="F21" i="7" s="1"/>
  <c r="K20" i="7"/>
  <c r="H20" i="7"/>
  <c r="E20" i="7"/>
  <c r="F20" i="7" s="1"/>
  <c r="K19" i="7"/>
  <c r="H19" i="7"/>
  <c r="E19" i="7"/>
  <c r="F19" i="7" s="1"/>
  <c r="K18" i="7"/>
  <c r="H18" i="7"/>
  <c r="E18" i="7"/>
  <c r="F18" i="7" s="1"/>
  <c r="M16" i="7"/>
  <c r="L16" i="7"/>
  <c r="J16" i="7"/>
  <c r="I16" i="7"/>
  <c r="E16" i="7"/>
  <c r="F16" i="7" s="1"/>
  <c r="D16" i="7"/>
  <c r="K15" i="7"/>
  <c r="H15" i="7"/>
  <c r="E15" i="7"/>
  <c r="F15" i="7" s="1"/>
  <c r="K14" i="7"/>
  <c r="H14" i="7"/>
  <c r="E14" i="7"/>
  <c r="F14" i="7" s="1"/>
  <c r="K13" i="7"/>
  <c r="H13" i="7"/>
  <c r="E13" i="7"/>
  <c r="F13" i="7" s="1"/>
  <c r="K12" i="7"/>
  <c r="H12" i="7"/>
  <c r="E12" i="7"/>
  <c r="F12" i="7" s="1"/>
  <c r="K11" i="7"/>
  <c r="H11" i="7"/>
  <c r="E11" i="7"/>
  <c r="K10" i="7"/>
  <c r="H10" i="7"/>
  <c r="E10" i="7"/>
  <c r="F10" i="7" s="1"/>
  <c r="M9" i="7"/>
  <c r="M7" i="7" s="1"/>
  <c r="L9" i="7"/>
  <c r="J9" i="7"/>
  <c r="J7" i="7" s="1"/>
  <c r="I9" i="7"/>
  <c r="D9" i="7"/>
  <c r="D7" i="7" s="1"/>
  <c r="D6" i="7" s="1"/>
  <c r="D103" i="7" s="1"/>
  <c r="D106" i="7" s="1"/>
  <c r="D108" i="7" s="1"/>
  <c r="M6" i="7"/>
  <c r="K6" i="7"/>
  <c r="J6" i="7"/>
  <c r="H6" i="7"/>
  <c r="C184" i="6"/>
  <c r="C186" i="6" s="1"/>
  <c r="B184" i="6"/>
  <c r="D144" i="6"/>
  <c r="E138" i="6"/>
  <c r="D138" i="6"/>
  <c r="E137" i="6"/>
  <c r="D137" i="6"/>
  <c r="AJ136" i="6"/>
  <c r="AI136" i="6"/>
  <c r="AH136" i="6"/>
  <c r="M136" i="6"/>
  <c r="L136" i="6"/>
  <c r="J136" i="6"/>
  <c r="H136" i="6" s="1"/>
  <c r="I136" i="6"/>
  <c r="AJ135" i="6"/>
  <c r="AI135" i="6"/>
  <c r="AH135" i="6"/>
  <c r="Y135" i="6"/>
  <c r="K135" i="6"/>
  <c r="H135" i="6"/>
  <c r="E135" i="6"/>
  <c r="D135" i="6"/>
  <c r="F135" i="6" s="1"/>
  <c r="AJ134" i="6"/>
  <c r="AI134" i="6"/>
  <c r="AH134" i="6"/>
  <c r="Y134" i="6"/>
  <c r="E134" i="6"/>
  <c r="E132" i="6" s="1"/>
  <c r="D134" i="6"/>
  <c r="E133" i="6"/>
  <c r="D133" i="6"/>
  <c r="F133" i="6" s="1"/>
  <c r="AC131" i="6"/>
  <c r="AC134" i="6" s="1"/>
  <c r="E130" i="6"/>
  <c r="D130" i="6"/>
  <c r="E129" i="6"/>
  <c r="D129" i="6"/>
  <c r="D109" i="6" s="1"/>
  <c r="AJ128" i="6"/>
  <c r="AI128" i="6"/>
  <c r="AH128" i="6"/>
  <c r="AC128" i="6"/>
  <c r="AC129" i="6" s="1"/>
  <c r="M128" i="6"/>
  <c r="L128" i="6"/>
  <c r="K128" i="6" s="1"/>
  <c r="J128" i="6"/>
  <c r="I128" i="6"/>
  <c r="AJ127" i="6"/>
  <c r="AI127" i="6"/>
  <c r="AH127" i="6"/>
  <c r="Y127" i="6"/>
  <c r="K127" i="6"/>
  <c r="H127" i="6"/>
  <c r="E127" i="6"/>
  <c r="D127" i="6"/>
  <c r="AJ126" i="6"/>
  <c r="AI126" i="6"/>
  <c r="AH126" i="6"/>
  <c r="AC126" i="6"/>
  <c r="AC127" i="6" s="1"/>
  <c r="Y126" i="6"/>
  <c r="E126" i="6"/>
  <c r="E124" i="6" s="1"/>
  <c r="D126" i="6"/>
  <c r="E125" i="6"/>
  <c r="D124" i="6"/>
  <c r="E122" i="6"/>
  <c r="D122" i="6"/>
  <c r="E121" i="6"/>
  <c r="F121" i="6" s="1"/>
  <c r="D121" i="6"/>
  <c r="AJ120" i="6"/>
  <c r="AI120" i="6"/>
  <c r="AH120" i="6"/>
  <c r="M120" i="6"/>
  <c r="L120" i="6"/>
  <c r="K120" i="6" s="1"/>
  <c r="J120" i="6"/>
  <c r="I120" i="6"/>
  <c r="H120" i="6" s="1"/>
  <c r="AJ119" i="6"/>
  <c r="AI119" i="6"/>
  <c r="AH119" i="6"/>
  <c r="Z119" i="6"/>
  <c r="Y119" i="6"/>
  <c r="K119" i="6"/>
  <c r="H119" i="6"/>
  <c r="E119" i="6"/>
  <c r="E120" i="6" s="1"/>
  <c r="D119" i="6"/>
  <c r="D110" i="6" s="1"/>
  <c r="AJ118" i="6"/>
  <c r="AI118" i="6"/>
  <c r="AH118" i="6"/>
  <c r="Y118" i="6"/>
  <c r="Y113" i="6" s="1"/>
  <c r="E118" i="6"/>
  <c r="Z118" i="6" s="1"/>
  <c r="D118" i="6"/>
  <c r="D117" i="6"/>
  <c r="D116" i="6"/>
  <c r="AJ115" i="6"/>
  <c r="AI115" i="6"/>
  <c r="AH115" i="6"/>
  <c r="Y114" i="6"/>
  <c r="D114" i="6"/>
  <c r="AJ113" i="6"/>
  <c r="AI113" i="6"/>
  <c r="AH113" i="6"/>
  <c r="D113" i="6"/>
  <c r="AJ112" i="6"/>
  <c r="AI112" i="6"/>
  <c r="AH112" i="6"/>
  <c r="AJ111" i="6"/>
  <c r="AI111" i="6"/>
  <c r="AH111" i="6"/>
  <c r="AJ110" i="6"/>
  <c r="AI110" i="6"/>
  <c r="AH110" i="6"/>
  <c r="AC110" i="6"/>
  <c r="AC111" i="6" s="1"/>
  <c r="E110" i="6"/>
  <c r="AJ109" i="6"/>
  <c r="AI109" i="6"/>
  <c r="AH109" i="6"/>
  <c r="AC109" i="6"/>
  <c r="M109" i="6"/>
  <c r="L109" i="6"/>
  <c r="J109" i="6"/>
  <c r="I109" i="6"/>
  <c r="E109" i="6"/>
  <c r="F109" i="6" s="1"/>
  <c r="AJ108" i="6"/>
  <c r="AI108" i="6"/>
  <c r="AH108" i="6"/>
  <c r="AD108" i="6"/>
  <c r="E108" i="6"/>
  <c r="AE108" i="6" s="1"/>
  <c r="AJ107" i="6"/>
  <c r="AI107" i="6"/>
  <c r="AH107" i="6"/>
  <c r="D107" i="6"/>
  <c r="F107" i="6" s="1"/>
  <c r="AJ106" i="6"/>
  <c r="AI106" i="6"/>
  <c r="AH106" i="6"/>
  <c r="M106" i="6"/>
  <c r="M113" i="6" s="1"/>
  <c r="L106" i="6"/>
  <c r="J106" i="6"/>
  <c r="J113" i="6" s="1"/>
  <c r="I106" i="6"/>
  <c r="E106" i="6"/>
  <c r="K105" i="6"/>
  <c r="H105" i="6"/>
  <c r="D105" i="6"/>
  <c r="F105" i="6" s="1"/>
  <c r="AJ104" i="6"/>
  <c r="AI104" i="6"/>
  <c r="AH104" i="6"/>
  <c r="D104" i="6"/>
  <c r="AJ103" i="6"/>
  <c r="AI103" i="6"/>
  <c r="AH103" i="6"/>
  <c r="AB103" i="6"/>
  <c r="AJ102" i="6"/>
  <c r="AI102" i="6"/>
  <c r="AH102" i="6"/>
  <c r="AC102" i="6"/>
  <c r="AB102" i="6"/>
  <c r="K102" i="6"/>
  <c r="H102" i="6"/>
  <c r="E102" i="6"/>
  <c r="F102" i="6" s="1"/>
  <c r="AJ101" i="6"/>
  <c r="AI101" i="6"/>
  <c r="AH101" i="6"/>
  <c r="AC101" i="6"/>
  <c r="AB101" i="6"/>
  <c r="K101" i="6"/>
  <c r="H101" i="6"/>
  <c r="E101" i="6"/>
  <c r="F101" i="6" s="1"/>
  <c r="AJ100" i="6"/>
  <c r="AI100" i="6"/>
  <c r="AH100" i="6"/>
  <c r="AC100" i="6"/>
  <c r="AB100" i="6"/>
  <c r="K100" i="6"/>
  <c r="H100" i="6"/>
  <c r="E100" i="6"/>
  <c r="F100" i="6" s="1"/>
  <c r="AM99" i="6"/>
  <c r="AJ99" i="6"/>
  <c r="AI99" i="6"/>
  <c r="AH99" i="6"/>
  <c r="AC99" i="6"/>
  <c r="AB99" i="6"/>
  <c r="K99" i="6"/>
  <c r="H99" i="6"/>
  <c r="E99" i="6"/>
  <c r="F99" i="6" s="1"/>
  <c r="AJ98" i="6"/>
  <c r="AI98" i="6"/>
  <c r="AH98" i="6"/>
  <c r="AC98" i="6"/>
  <c r="AB98" i="6"/>
  <c r="K98" i="6"/>
  <c r="H98" i="6"/>
  <c r="E98" i="6"/>
  <c r="F98" i="6" s="1"/>
  <c r="AJ97" i="6"/>
  <c r="AI97" i="6"/>
  <c r="AH97" i="6"/>
  <c r="AC97" i="6"/>
  <c r="AB97" i="6"/>
  <c r="K97" i="6"/>
  <c r="H97" i="6"/>
  <c r="E97" i="6"/>
  <c r="F97" i="6" s="1"/>
  <c r="AJ96" i="6"/>
  <c r="AI96" i="6"/>
  <c r="AH96" i="6"/>
  <c r="AC96" i="6"/>
  <c r="AB96" i="6"/>
  <c r="AJ95" i="6"/>
  <c r="AI95" i="6"/>
  <c r="AH95" i="6"/>
  <c r="AB95" i="6"/>
  <c r="M95" i="6"/>
  <c r="M86" i="6" s="1"/>
  <c r="L95" i="6"/>
  <c r="J95" i="6"/>
  <c r="J86" i="6" s="1"/>
  <c r="I95" i="6"/>
  <c r="I86" i="6" s="1"/>
  <c r="E95" i="6"/>
  <c r="F95" i="6" s="1"/>
  <c r="D95" i="6"/>
  <c r="AC95" i="6" s="1"/>
  <c r="AJ94" i="6"/>
  <c r="AI94" i="6"/>
  <c r="AH94" i="6"/>
  <c r="AC94" i="6"/>
  <c r="AB94" i="6"/>
  <c r="P94" i="6"/>
  <c r="O94" i="6"/>
  <c r="K94" i="6"/>
  <c r="H94" i="6"/>
  <c r="E94" i="6"/>
  <c r="F94" i="6" s="1"/>
  <c r="AJ93" i="6"/>
  <c r="AI93" i="6"/>
  <c r="AH93" i="6"/>
  <c r="AC93" i="6"/>
  <c r="AB93" i="6"/>
  <c r="K93" i="6"/>
  <c r="H93" i="6"/>
  <c r="E93" i="6"/>
  <c r="AJ92" i="6"/>
  <c r="AI92" i="6"/>
  <c r="AH92" i="6"/>
  <c r="AC92" i="6"/>
  <c r="AB92" i="6"/>
  <c r="K92" i="6"/>
  <c r="H92" i="6"/>
  <c r="E92" i="6"/>
  <c r="F92" i="6" s="1"/>
  <c r="AC91" i="6"/>
  <c r="AB91" i="6"/>
  <c r="E91" i="6"/>
  <c r="F91" i="6" s="1"/>
  <c r="AJ90" i="6"/>
  <c r="AI90" i="6"/>
  <c r="AH90" i="6"/>
  <c r="AC90" i="6"/>
  <c r="AB90" i="6"/>
  <c r="K90" i="6"/>
  <c r="H90" i="6"/>
  <c r="F90" i="6"/>
  <c r="E90" i="6"/>
  <c r="AJ89" i="6"/>
  <c r="AI89" i="6"/>
  <c r="AH89" i="6"/>
  <c r="AC89" i="6"/>
  <c r="AB89" i="6"/>
  <c r="K89" i="6"/>
  <c r="H89" i="6"/>
  <c r="E89" i="6"/>
  <c r="F89" i="6" s="1"/>
  <c r="AJ88" i="6"/>
  <c r="AI88" i="6"/>
  <c r="AH88" i="6"/>
  <c r="AC88" i="6"/>
  <c r="AB88" i="6"/>
  <c r="K88" i="6"/>
  <c r="H88" i="6"/>
  <c r="E88" i="6"/>
  <c r="F88" i="6" s="1"/>
  <c r="AJ87" i="6"/>
  <c r="AI87" i="6"/>
  <c r="AH87" i="6"/>
  <c r="AC87" i="6"/>
  <c r="AB87" i="6"/>
  <c r="AJ86" i="6"/>
  <c r="AI86" i="6"/>
  <c r="AH86" i="6"/>
  <c r="AB86" i="6"/>
  <c r="L86" i="6"/>
  <c r="AC85" i="6"/>
  <c r="AB85" i="6"/>
  <c r="E85" i="6"/>
  <c r="AJ84" i="6"/>
  <c r="AI84" i="6"/>
  <c r="AH84" i="6"/>
  <c r="AC84" i="6"/>
  <c r="AB84" i="6"/>
  <c r="E84" i="6"/>
  <c r="AJ83" i="6"/>
  <c r="AI83" i="6"/>
  <c r="AH83" i="6"/>
  <c r="AC83" i="6"/>
  <c r="AB83" i="6"/>
  <c r="E83" i="6"/>
  <c r="F83" i="6" s="1"/>
  <c r="AJ82" i="6"/>
  <c r="AI82" i="6"/>
  <c r="AH82" i="6"/>
  <c r="AC82" i="6"/>
  <c r="AB82" i="6"/>
  <c r="K82" i="6"/>
  <c r="H82" i="6"/>
  <c r="E82" i="6"/>
  <c r="F82" i="6" s="1"/>
  <c r="AJ81" i="6"/>
  <c r="AI81" i="6"/>
  <c r="AH81" i="6"/>
  <c r="AC81" i="6"/>
  <c r="AB81" i="6"/>
  <c r="K81" i="6"/>
  <c r="H81" i="6"/>
  <c r="E81" i="6"/>
  <c r="F81" i="6" s="1"/>
  <c r="AJ80" i="6"/>
  <c r="AI80" i="6"/>
  <c r="AH80" i="6"/>
  <c r="AC80" i="6"/>
  <c r="AB80" i="6"/>
  <c r="K80" i="6"/>
  <c r="H80" i="6"/>
  <c r="E80" i="6"/>
  <c r="AJ79" i="6"/>
  <c r="AI79" i="6"/>
  <c r="AH79" i="6"/>
  <c r="AC79" i="6"/>
  <c r="AB79" i="6"/>
  <c r="K79" i="6"/>
  <c r="H79" i="6"/>
  <c r="E79" i="6"/>
  <c r="F79" i="6" s="1"/>
  <c r="AJ78" i="6"/>
  <c r="AI78" i="6"/>
  <c r="AH78" i="6"/>
  <c r="AC78" i="6"/>
  <c r="AB78" i="6"/>
  <c r="K78" i="6"/>
  <c r="H78" i="6"/>
  <c r="E78" i="6"/>
  <c r="F78" i="6" s="1"/>
  <c r="AJ77" i="6"/>
  <c r="AI77" i="6"/>
  <c r="AH77" i="6"/>
  <c r="AC77" i="6"/>
  <c r="AB77" i="6"/>
  <c r="K77" i="6"/>
  <c r="H77" i="6"/>
  <c r="E77" i="6"/>
  <c r="F77" i="6" s="1"/>
  <c r="AJ76" i="6"/>
  <c r="AI76" i="6"/>
  <c r="AH76" i="6"/>
  <c r="AC76" i="6"/>
  <c r="AB76" i="6"/>
  <c r="O76" i="6"/>
  <c r="K76" i="6"/>
  <c r="H76" i="6"/>
  <c r="E76" i="6"/>
  <c r="F76" i="6" s="1"/>
  <c r="AJ75" i="6"/>
  <c r="AI75" i="6"/>
  <c r="AH75" i="6"/>
  <c r="AC75" i="6"/>
  <c r="AB75" i="6"/>
  <c r="K75" i="6"/>
  <c r="H75" i="6"/>
  <c r="E75" i="6"/>
  <c r="F75" i="6" s="1"/>
  <c r="AJ74" i="6"/>
  <c r="AI74" i="6"/>
  <c r="AH74" i="6"/>
  <c r="AC74" i="6"/>
  <c r="AB74" i="6"/>
  <c r="K74" i="6"/>
  <c r="H74" i="6"/>
  <c r="E74" i="6"/>
  <c r="AJ73" i="6"/>
  <c r="AI73" i="6"/>
  <c r="AH73" i="6"/>
  <c r="AC73" i="6"/>
  <c r="AB73" i="6"/>
  <c r="AJ72" i="6"/>
  <c r="AI72" i="6"/>
  <c r="AH72" i="6"/>
  <c r="AB72" i="6"/>
  <c r="M72" i="6"/>
  <c r="L72" i="6"/>
  <c r="K72" i="6" s="1"/>
  <c r="J72" i="6"/>
  <c r="I72" i="6"/>
  <c r="E72" i="6"/>
  <c r="F72" i="6" s="1"/>
  <c r="D72" i="6"/>
  <c r="AC72" i="6" s="1"/>
  <c r="AJ71" i="6"/>
  <c r="AI71" i="6"/>
  <c r="AH71" i="6"/>
  <c r="AC71" i="6"/>
  <c r="AB71" i="6"/>
  <c r="K71" i="6"/>
  <c r="H71" i="6"/>
  <c r="E71" i="6"/>
  <c r="AJ70" i="6"/>
  <c r="AI70" i="6"/>
  <c r="AH70" i="6"/>
  <c r="AC70" i="6"/>
  <c r="AB70" i="6"/>
  <c r="K70" i="6"/>
  <c r="H70" i="6"/>
  <c r="E70" i="6"/>
  <c r="AJ69" i="6"/>
  <c r="AI69" i="6"/>
  <c r="AH69" i="6"/>
  <c r="AC69" i="6"/>
  <c r="AB69" i="6"/>
  <c r="K69" i="6"/>
  <c r="H69" i="6"/>
  <c r="E69" i="6"/>
  <c r="F69" i="6" s="1"/>
  <c r="AJ68" i="6"/>
  <c r="AI68" i="6"/>
  <c r="AH68" i="6"/>
  <c r="AC68" i="6"/>
  <c r="AB68" i="6"/>
  <c r="K68" i="6"/>
  <c r="H68" i="6"/>
  <c r="E68" i="6"/>
  <c r="F68" i="6" s="1"/>
  <c r="AJ67" i="6"/>
  <c r="AI67" i="6"/>
  <c r="AH67" i="6"/>
  <c r="AC67" i="6"/>
  <c r="AB67" i="6"/>
  <c r="K67" i="6"/>
  <c r="H67" i="6"/>
  <c r="E67" i="6"/>
  <c r="F67" i="6" s="1"/>
  <c r="AJ66" i="6"/>
  <c r="AI66" i="6"/>
  <c r="AH66" i="6"/>
  <c r="AC66" i="6"/>
  <c r="AB66" i="6"/>
  <c r="K66" i="6"/>
  <c r="H66" i="6"/>
  <c r="E66" i="6"/>
  <c r="F66" i="6" s="1"/>
  <c r="AJ65" i="6"/>
  <c r="AI65" i="6"/>
  <c r="AH65" i="6"/>
  <c r="AC65" i="6"/>
  <c r="AB65" i="6"/>
  <c r="AJ64" i="6"/>
  <c r="AI64" i="6"/>
  <c r="AH64" i="6"/>
  <c r="AB64" i="6"/>
  <c r="M64" i="6"/>
  <c r="L64" i="6"/>
  <c r="J64" i="6"/>
  <c r="I64" i="6"/>
  <c r="D64" i="6"/>
  <c r="AC64" i="6" s="1"/>
  <c r="AM63" i="6"/>
  <c r="AJ63" i="6"/>
  <c r="AI63" i="6"/>
  <c r="AH63" i="6"/>
  <c r="AB63" i="6"/>
  <c r="K63" i="6"/>
  <c r="H63" i="6"/>
  <c r="E63" i="6"/>
  <c r="AC63" i="6" s="1"/>
  <c r="AJ62" i="6"/>
  <c r="AI62" i="6"/>
  <c r="AH62" i="6"/>
  <c r="AB62" i="6"/>
  <c r="K62" i="6"/>
  <c r="H62" i="6"/>
  <c r="E62" i="6"/>
  <c r="F62" i="6" s="1"/>
  <c r="AN61" i="6"/>
  <c r="AM61" i="6"/>
  <c r="AJ61" i="6"/>
  <c r="AI61" i="6"/>
  <c r="AH61" i="6"/>
  <c r="AB61" i="6"/>
  <c r="K61" i="6"/>
  <c r="H61" i="6"/>
  <c r="F61" i="6"/>
  <c r="E61" i="6"/>
  <c r="AJ60" i="6"/>
  <c r="AI60" i="6"/>
  <c r="AH60" i="6"/>
  <c r="AB60" i="6"/>
  <c r="K60" i="6"/>
  <c r="H60" i="6"/>
  <c r="F60" i="6"/>
  <c r="E60" i="6"/>
  <c r="AJ59" i="6"/>
  <c r="AI59" i="6"/>
  <c r="AH59" i="6"/>
  <c r="AB59" i="6"/>
  <c r="AJ58" i="6"/>
  <c r="AI58" i="6"/>
  <c r="AH58" i="6"/>
  <c r="AB58" i="6"/>
  <c r="M58" i="6"/>
  <c r="L58" i="6"/>
  <c r="J58" i="6"/>
  <c r="I58" i="6"/>
  <c r="H58" i="6"/>
  <c r="E58" i="6"/>
  <c r="D58" i="6"/>
  <c r="AC58" i="6" s="1"/>
  <c r="AJ57" i="6"/>
  <c r="AI57" i="6"/>
  <c r="AH57" i="6"/>
  <c r="AC57" i="6"/>
  <c r="AB57" i="6"/>
  <c r="K57" i="6"/>
  <c r="H57" i="6"/>
  <c r="E57" i="6"/>
  <c r="F57" i="6" s="1"/>
  <c r="AJ56" i="6"/>
  <c r="AI56" i="6"/>
  <c r="AH56" i="6"/>
  <c r="AC56" i="6"/>
  <c r="AB56" i="6"/>
  <c r="K56" i="6"/>
  <c r="H56" i="6"/>
  <c r="E56" i="6"/>
  <c r="F56" i="6" s="1"/>
  <c r="AJ55" i="6"/>
  <c r="AI55" i="6"/>
  <c r="AH55" i="6"/>
  <c r="AC55" i="6"/>
  <c r="AB55" i="6"/>
  <c r="K55" i="6"/>
  <c r="H55" i="6"/>
  <c r="F55" i="6"/>
  <c r="E55" i="6"/>
  <c r="AC54" i="6"/>
  <c r="AB54" i="6"/>
  <c r="F54" i="6"/>
  <c r="E54" i="6"/>
  <c r="AJ53" i="6"/>
  <c r="AI53" i="6"/>
  <c r="AH53" i="6"/>
  <c r="AC53" i="6"/>
  <c r="AB53" i="6"/>
  <c r="K53" i="6"/>
  <c r="H53" i="6"/>
  <c r="E53" i="6"/>
  <c r="F53" i="6" s="1"/>
  <c r="AJ52" i="6"/>
  <c r="AI52" i="6"/>
  <c r="AH52" i="6"/>
  <c r="AC52" i="6"/>
  <c r="AB52" i="6"/>
  <c r="K52" i="6"/>
  <c r="H52" i="6"/>
  <c r="E52" i="6"/>
  <c r="F52" i="6" s="1"/>
  <c r="AJ51" i="6"/>
  <c r="AI51" i="6"/>
  <c r="AH51" i="6"/>
  <c r="AC51" i="6"/>
  <c r="AB51" i="6"/>
  <c r="K51" i="6"/>
  <c r="H51" i="6"/>
  <c r="E51" i="6"/>
  <c r="F51" i="6" s="1"/>
  <c r="AJ50" i="6"/>
  <c r="AI50" i="6"/>
  <c r="AH50" i="6"/>
  <c r="AC50" i="6"/>
  <c r="AB50" i="6"/>
  <c r="AJ49" i="6"/>
  <c r="AI49" i="6"/>
  <c r="AH49" i="6"/>
  <c r="AB49" i="6"/>
  <c r="M49" i="6"/>
  <c r="L49" i="6"/>
  <c r="L48" i="6" s="1"/>
  <c r="I49" i="6"/>
  <c r="D49" i="6"/>
  <c r="AC49" i="6" s="1"/>
  <c r="AJ48" i="6"/>
  <c r="AI48" i="6"/>
  <c r="AH48" i="6"/>
  <c r="AB48" i="6"/>
  <c r="E47" i="6"/>
  <c r="F47" i="6" s="1"/>
  <c r="AJ46" i="6"/>
  <c r="AI46" i="6"/>
  <c r="AH46" i="6"/>
  <c r="AC46" i="6"/>
  <c r="AB46" i="6"/>
  <c r="E46" i="6"/>
  <c r="F46" i="6" s="1"/>
  <c r="AJ45" i="6"/>
  <c r="AI45" i="6"/>
  <c r="AH45" i="6"/>
  <c r="AC45" i="6"/>
  <c r="AB45" i="6"/>
  <c r="E45" i="6"/>
  <c r="F45" i="6" s="1"/>
  <c r="AJ44" i="6"/>
  <c r="AI44" i="6"/>
  <c r="AH44" i="6"/>
  <c r="AC44" i="6"/>
  <c r="AB44" i="6"/>
  <c r="P44" i="6"/>
  <c r="O44" i="6"/>
  <c r="K44" i="6"/>
  <c r="H44" i="6"/>
  <c r="E44" i="6"/>
  <c r="F44" i="6" s="1"/>
  <c r="AJ43" i="6"/>
  <c r="AI43" i="6"/>
  <c r="AH43" i="6"/>
  <c r="AC43" i="6"/>
  <c r="AB43" i="6"/>
  <c r="P43" i="6"/>
  <c r="O43" i="6"/>
  <c r="K43" i="6"/>
  <c r="H43" i="6"/>
  <c r="E43" i="6"/>
  <c r="F43" i="6" s="1"/>
  <c r="AN42" i="6"/>
  <c r="AJ42" i="6"/>
  <c r="AI42" i="6"/>
  <c r="AH42" i="6"/>
  <c r="AE42" i="6"/>
  <c r="AD42" i="6"/>
  <c r="AC42" i="6"/>
  <c r="AB42" i="6"/>
  <c r="S42" i="6"/>
  <c r="R42" i="6"/>
  <c r="P42" i="6"/>
  <c r="O42" i="6"/>
  <c r="K42" i="6"/>
  <c r="H42" i="6"/>
  <c r="E42" i="6"/>
  <c r="V42" i="6" s="1"/>
  <c r="AJ41" i="6"/>
  <c r="AI41" i="6"/>
  <c r="AH41" i="6"/>
  <c r="AC41" i="6"/>
  <c r="AB41" i="6"/>
  <c r="T41" i="6"/>
  <c r="S41" i="6"/>
  <c r="R41" i="6"/>
  <c r="K41" i="6"/>
  <c r="H41" i="6"/>
  <c r="E41" i="6"/>
  <c r="F41" i="6" s="1"/>
  <c r="AJ40" i="6"/>
  <c r="AI40" i="6"/>
  <c r="AH40" i="6"/>
  <c r="AC40" i="6"/>
  <c r="AB40" i="6"/>
  <c r="K40" i="6"/>
  <c r="H40" i="6"/>
  <c r="E40" i="6"/>
  <c r="AJ39" i="6"/>
  <c r="AI39" i="6"/>
  <c r="AH39" i="6"/>
  <c r="AC39" i="6"/>
  <c r="AB39" i="6"/>
  <c r="K39" i="6"/>
  <c r="H39" i="6"/>
  <c r="E39" i="6"/>
  <c r="F39" i="6" s="1"/>
  <c r="AJ38" i="6"/>
  <c r="AI38" i="6"/>
  <c r="AH38" i="6"/>
  <c r="AC38" i="6"/>
  <c r="AB38" i="6"/>
  <c r="K38" i="6"/>
  <c r="H38" i="6"/>
  <c r="E38" i="6"/>
  <c r="E36" i="6" s="1"/>
  <c r="AJ37" i="6"/>
  <c r="AI37" i="6"/>
  <c r="AH37" i="6"/>
  <c r="AC37" i="6"/>
  <c r="AB37" i="6"/>
  <c r="AJ36" i="6"/>
  <c r="AI36" i="6"/>
  <c r="AH36" i="6"/>
  <c r="AB36" i="6"/>
  <c r="M36" i="6"/>
  <c r="M27" i="6" s="1"/>
  <c r="L36" i="6"/>
  <c r="J36" i="6"/>
  <c r="I36" i="6"/>
  <c r="D36" i="6"/>
  <c r="D27" i="6" s="1"/>
  <c r="AJ35" i="6"/>
  <c r="AI35" i="6"/>
  <c r="AH35" i="6"/>
  <c r="AC35" i="6"/>
  <c r="AB35" i="6"/>
  <c r="K35" i="6"/>
  <c r="H35" i="6"/>
  <c r="E35" i="6"/>
  <c r="F35" i="6" s="1"/>
  <c r="AJ34" i="6"/>
  <c r="AI34" i="6"/>
  <c r="AH34" i="6"/>
  <c r="AC34" i="6"/>
  <c r="AB34" i="6"/>
  <c r="K34" i="6"/>
  <c r="H34" i="6"/>
  <c r="E34" i="6"/>
  <c r="F34" i="6" s="1"/>
  <c r="AJ33" i="6"/>
  <c r="AI33" i="6"/>
  <c r="AH33" i="6"/>
  <c r="AC33" i="6"/>
  <c r="AB33" i="6"/>
  <c r="K33" i="6"/>
  <c r="H33" i="6"/>
  <c r="E33" i="6"/>
  <c r="AJ32" i="6"/>
  <c r="AI32" i="6"/>
  <c r="AH32" i="6"/>
  <c r="AC32" i="6"/>
  <c r="AB32" i="6"/>
  <c r="K32" i="6"/>
  <c r="H32" i="6"/>
  <c r="E32" i="6"/>
  <c r="F32" i="6" s="1"/>
  <c r="AJ31" i="6"/>
  <c r="AI31" i="6"/>
  <c r="AH31" i="6"/>
  <c r="AC31" i="6"/>
  <c r="AB31" i="6"/>
  <c r="K31" i="6"/>
  <c r="H31" i="6"/>
  <c r="E31" i="6"/>
  <c r="F31" i="6" s="1"/>
  <c r="AJ30" i="6"/>
  <c r="AI30" i="6"/>
  <c r="AH30" i="6"/>
  <c r="AC30" i="6"/>
  <c r="AB30" i="6"/>
  <c r="K30" i="6"/>
  <c r="H30" i="6"/>
  <c r="E30" i="6"/>
  <c r="F30" i="6" s="1"/>
  <c r="AM29" i="6"/>
  <c r="AJ29" i="6"/>
  <c r="AI29" i="6"/>
  <c r="AH29" i="6"/>
  <c r="AB29" i="6"/>
  <c r="P29" i="6"/>
  <c r="O29" i="6"/>
  <c r="K29" i="6"/>
  <c r="H29" i="6"/>
  <c r="E29" i="6"/>
  <c r="AC29" i="6" s="1"/>
  <c r="AJ28" i="6"/>
  <c r="AI28" i="6"/>
  <c r="AH28" i="6"/>
  <c r="AB28" i="6"/>
  <c r="AJ27" i="6"/>
  <c r="AI27" i="6"/>
  <c r="AH27" i="6"/>
  <c r="AB27" i="6"/>
  <c r="J27" i="6"/>
  <c r="AJ26" i="6"/>
  <c r="AI26" i="6"/>
  <c r="AH26" i="6"/>
  <c r="AC26" i="6"/>
  <c r="AB26" i="6"/>
  <c r="K26" i="6"/>
  <c r="H26" i="6"/>
  <c r="AJ25" i="6"/>
  <c r="AI25" i="6"/>
  <c r="AH25" i="6"/>
  <c r="AC25" i="6"/>
  <c r="AB25" i="6"/>
  <c r="AJ24" i="6"/>
  <c r="AI24" i="6"/>
  <c r="AH24" i="6"/>
  <c r="AC24" i="6"/>
  <c r="AB24" i="6"/>
  <c r="K24" i="6"/>
  <c r="H24" i="6"/>
  <c r="E24" i="6"/>
  <c r="E26" i="6" s="1"/>
  <c r="F26" i="6" s="1"/>
  <c r="AN23" i="6"/>
  <c r="AN56" i="6" s="1"/>
  <c r="AM23" i="6"/>
  <c r="AM56" i="6" s="1"/>
  <c r="AJ23" i="6"/>
  <c r="AI23" i="6"/>
  <c r="AH23" i="6"/>
  <c r="AC23" i="6"/>
  <c r="AB23" i="6"/>
  <c r="K23" i="6"/>
  <c r="H23" i="6"/>
  <c r="E23" i="6"/>
  <c r="AO23" i="6" s="1"/>
  <c r="AR23" i="6" s="1"/>
  <c r="AJ22" i="6"/>
  <c r="AI22" i="6"/>
  <c r="AH22" i="6"/>
  <c r="AC22" i="6"/>
  <c r="AB22" i="6"/>
  <c r="K22" i="6"/>
  <c r="H22" i="6"/>
  <c r="E22" i="6"/>
  <c r="F22" i="6" s="1"/>
  <c r="AC21" i="6"/>
  <c r="AB21" i="6"/>
  <c r="E21" i="6"/>
  <c r="F21" i="6" s="1"/>
  <c r="AJ20" i="6"/>
  <c r="AI20" i="6"/>
  <c r="AH20" i="6"/>
  <c r="AC20" i="6"/>
  <c r="AB20" i="6"/>
  <c r="K20" i="6"/>
  <c r="H20" i="6"/>
  <c r="E20" i="6"/>
  <c r="F20" i="6" s="1"/>
  <c r="AJ19" i="6"/>
  <c r="AI19" i="6"/>
  <c r="AH19" i="6"/>
  <c r="AC19" i="6"/>
  <c r="AB19" i="6"/>
  <c r="K19" i="6"/>
  <c r="H19" i="6"/>
  <c r="E19" i="6"/>
  <c r="F19" i="6" s="1"/>
  <c r="AJ18" i="6"/>
  <c r="AI18" i="6"/>
  <c r="AH18" i="6"/>
  <c r="AC18" i="6"/>
  <c r="AB18" i="6"/>
  <c r="O18" i="6"/>
  <c r="K18" i="6"/>
  <c r="H18" i="6"/>
  <c r="E18" i="6"/>
  <c r="F18" i="6" s="1"/>
  <c r="AJ17" i="6"/>
  <c r="AI17" i="6"/>
  <c r="AH17" i="6"/>
  <c r="AC17" i="6"/>
  <c r="AB17" i="6"/>
  <c r="AJ16" i="6"/>
  <c r="AI16" i="6"/>
  <c r="AH16" i="6"/>
  <c r="AB16" i="6"/>
  <c r="M16" i="6"/>
  <c r="L16" i="6"/>
  <c r="K16" i="6"/>
  <c r="J16" i="6"/>
  <c r="I16" i="6"/>
  <c r="H16" i="6" s="1"/>
  <c r="D16" i="6"/>
  <c r="AC16" i="6" s="1"/>
  <c r="AN15" i="6"/>
  <c r="AM15" i="6"/>
  <c r="AL15" i="6"/>
  <c r="AK15" i="6"/>
  <c r="AJ15" i="6"/>
  <c r="AI15" i="6"/>
  <c r="AH15" i="6"/>
  <c r="AC15" i="6"/>
  <c r="AB15" i="6"/>
  <c r="Z15" i="6"/>
  <c r="Y15" i="6"/>
  <c r="T15" i="6"/>
  <c r="T16" i="6" s="1"/>
  <c r="S15" i="6"/>
  <c r="Q15" i="6"/>
  <c r="P15" i="6"/>
  <c r="O15" i="6"/>
  <c r="K15" i="6"/>
  <c r="H15" i="6"/>
  <c r="E15" i="6"/>
  <c r="AO15" i="6" s="1"/>
  <c r="AN14" i="6"/>
  <c r="AM14" i="6"/>
  <c r="AJ14" i="6"/>
  <c r="AI14" i="6"/>
  <c r="AH14" i="6"/>
  <c r="AC14" i="6"/>
  <c r="AB14" i="6"/>
  <c r="T14" i="6"/>
  <c r="S14" i="6"/>
  <c r="Q14" i="6"/>
  <c r="P14" i="6"/>
  <c r="O14" i="6"/>
  <c r="K14" i="6"/>
  <c r="H14" i="6"/>
  <c r="E14" i="6"/>
  <c r="U14" i="6" s="1"/>
  <c r="X14" i="6" s="1"/>
  <c r="AJ13" i="6"/>
  <c r="AI13" i="6"/>
  <c r="AH13" i="6"/>
  <c r="AC13" i="6"/>
  <c r="AB13" i="6"/>
  <c r="K13" i="6"/>
  <c r="H13" i="6"/>
  <c r="E13" i="6"/>
  <c r="F13" i="6" s="1"/>
  <c r="AJ12" i="6"/>
  <c r="AI12" i="6"/>
  <c r="AH12" i="6"/>
  <c r="AC12" i="6"/>
  <c r="AB12" i="6"/>
  <c r="K12" i="6"/>
  <c r="H12" i="6"/>
  <c r="E12" i="6"/>
  <c r="F12" i="6" s="1"/>
  <c r="AJ11" i="6"/>
  <c r="AI11" i="6"/>
  <c r="AH11" i="6"/>
  <c r="AC11" i="6"/>
  <c r="AB11" i="6"/>
  <c r="K11" i="6"/>
  <c r="H11" i="6"/>
  <c r="E11" i="6"/>
  <c r="AJ10" i="6"/>
  <c r="AI10" i="6"/>
  <c r="AH10" i="6"/>
  <c r="AC10" i="6"/>
  <c r="AB10" i="6"/>
  <c r="K10" i="6"/>
  <c r="H10" i="6"/>
  <c r="E10" i="6"/>
  <c r="F10" i="6" s="1"/>
  <c r="AJ9" i="6"/>
  <c r="AI9" i="6"/>
  <c r="AH9" i="6"/>
  <c r="M9" i="6"/>
  <c r="L9" i="6"/>
  <c r="L7" i="6" s="1"/>
  <c r="J9" i="6"/>
  <c r="I9" i="6"/>
  <c r="H9" i="6" s="1"/>
  <c r="E9" i="6"/>
  <c r="D9" i="6"/>
  <c r="F9" i="6" s="1"/>
  <c r="AJ8" i="6"/>
  <c r="AI8" i="6"/>
  <c r="AH8" i="6"/>
  <c r="AJ7" i="6"/>
  <c r="AI7" i="6"/>
  <c r="AH7" i="6"/>
  <c r="M7" i="6"/>
  <c r="J7" i="6"/>
  <c r="I7" i="6"/>
  <c r="D7" i="6"/>
  <c r="AJ6" i="6"/>
  <c r="AI6" i="6"/>
  <c r="AH6" i="6"/>
  <c r="L6" i="6"/>
  <c r="L103" i="6" s="1"/>
  <c r="K6" i="6"/>
  <c r="I6" i="6"/>
  <c r="H6" i="6"/>
  <c r="F120" i="6" l="1"/>
  <c r="H7" i="6"/>
  <c r="V14" i="6"/>
  <c r="F15" i="6"/>
  <c r="V15" i="6"/>
  <c r="W15" i="6"/>
  <c r="J49" i="6"/>
  <c r="J48" i="6" s="1"/>
  <c r="K86" i="6"/>
  <c r="N109" i="6"/>
  <c r="E113" i="6"/>
  <c r="F113" i="6" s="1"/>
  <c r="F119" i="6"/>
  <c r="D120" i="6"/>
  <c r="E123" i="6"/>
  <c r="F124" i="6"/>
  <c r="E128" i="6"/>
  <c r="D131" i="6"/>
  <c r="Z134" i="6"/>
  <c r="D139" i="6"/>
  <c r="M103" i="7"/>
  <c r="K49" i="7"/>
  <c r="E86" i="7"/>
  <c r="F86" i="7" s="1"/>
  <c r="E95" i="7"/>
  <c r="F95" i="7" s="1"/>
  <c r="L110" i="7"/>
  <c r="F119" i="7"/>
  <c r="K120" i="7"/>
  <c r="F121" i="7"/>
  <c r="E123" i="7"/>
  <c r="F123" i="7" s="1"/>
  <c r="F127" i="7"/>
  <c r="E131" i="7"/>
  <c r="F135" i="7"/>
  <c r="E139" i="7"/>
  <c r="F139" i="7" s="1"/>
  <c r="K7" i="6"/>
  <c r="W14" i="6"/>
  <c r="Q29" i="6"/>
  <c r="H36" i="6"/>
  <c r="K36" i="6"/>
  <c r="U42" i="6"/>
  <c r="F58" i="6"/>
  <c r="K58" i="6"/>
  <c r="H64" i="6"/>
  <c r="K64" i="6"/>
  <c r="H72" i="6"/>
  <c r="H86" i="6"/>
  <c r="K95" i="6"/>
  <c r="H106" i="6"/>
  <c r="L113" i="6"/>
  <c r="K113" i="6" s="1"/>
  <c r="F110" i="6"/>
  <c r="E114" i="6"/>
  <c r="F114" i="6" s="1"/>
  <c r="E116" i="6"/>
  <c r="F116" i="6" s="1"/>
  <c r="E117" i="6"/>
  <c r="F117" i="6" s="1"/>
  <c r="F118" i="6"/>
  <c r="D123" i="6"/>
  <c r="F122" i="6"/>
  <c r="D125" i="6"/>
  <c r="F125" i="6" s="1"/>
  <c r="F126" i="6"/>
  <c r="D128" i="6"/>
  <c r="H128" i="6"/>
  <c r="F129" i="6"/>
  <c r="E131" i="6"/>
  <c r="F134" i="6"/>
  <c r="E136" i="6"/>
  <c r="F136" i="6" s="1"/>
  <c r="K136" i="6"/>
  <c r="F137" i="6"/>
  <c r="F138" i="6"/>
  <c r="H9" i="7"/>
  <c r="K9" i="7"/>
  <c r="H16" i="7"/>
  <c r="K16" i="7"/>
  <c r="I49" i="7"/>
  <c r="E58" i="7"/>
  <c r="F58" i="7" s="1"/>
  <c r="J49" i="7"/>
  <c r="J48" i="7" s="1"/>
  <c r="J103" i="7" s="1"/>
  <c r="J104" i="7" s="1"/>
  <c r="H64" i="7"/>
  <c r="K72" i="7"/>
  <c r="L113" i="7"/>
  <c r="K113" i="7" s="1"/>
  <c r="F117" i="7"/>
  <c r="D109" i="7"/>
  <c r="D123" i="7"/>
  <c r="F125" i="7"/>
  <c r="H128" i="7"/>
  <c r="D131" i="7"/>
  <c r="F133" i="7"/>
  <c r="H136" i="7"/>
  <c r="D139" i="7"/>
  <c r="M104" i="7"/>
  <c r="I7" i="7"/>
  <c r="H7" i="7" s="1"/>
  <c r="I27" i="7"/>
  <c r="H27" i="7" s="1"/>
  <c r="I48" i="7"/>
  <c r="H48" i="7" s="1"/>
  <c r="F92" i="7"/>
  <c r="E110" i="7"/>
  <c r="J110" i="7"/>
  <c r="D113" i="7"/>
  <c r="I113" i="7"/>
  <c r="H113" i="7" s="1"/>
  <c r="M113" i="7"/>
  <c r="D116" i="7"/>
  <c r="F116" i="7" s="1"/>
  <c r="F118" i="7"/>
  <c r="F122" i="7"/>
  <c r="D124" i="7"/>
  <c r="F124" i="7" s="1"/>
  <c r="F126" i="7"/>
  <c r="F130" i="7"/>
  <c r="D132" i="7"/>
  <c r="F132" i="7" s="1"/>
  <c r="F134" i="7"/>
  <c r="F138" i="7"/>
  <c r="L7" i="7"/>
  <c r="K7" i="7" s="1"/>
  <c r="L27" i="7"/>
  <c r="K27" i="7" s="1"/>
  <c r="L48" i="7"/>
  <c r="K48" i="7" s="1"/>
  <c r="I110" i="7"/>
  <c r="H110" i="7" s="1"/>
  <c r="M110" i="7"/>
  <c r="K110" i="7" s="1"/>
  <c r="E120" i="7"/>
  <c r="F120" i="7" s="1"/>
  <c r="E128" i="7"/>
  <c r="F128" i="7" s="1"/>
  <c r="E136" i="7"/>
  <c r="F136" i="7" s="1"/>
  <c r="E9" i="7"/>
  <c r="E36" i="7"/>
  <c r="E72" i="7"/>
  <c r="F72" i="7" s="1"/>
  <c r="E109" i="7"/>
  <c r="F109" i="7" s="1"/>
  <c r="D114" i="7"/>
  <c r="F114" i="7" s="1"/>
  <c r="AC27" i="6"/>
  <c r="D6" i="6"/>
  <c r="L104" i="6"/>
  <c r="M48" i="6"/>
  <c r="AO93" i="6"/>
  <c r="F36" i="6"/>
  <c r="E27" i="6"/>
  <c r="F27" i="6" s="1"/>
  <c r="K48" i="6"/>
  <c r="F128" i="6"/>
  <c r="AO14" i="6"/>
  <c r="W42" i="6"/>
  <c r="E7" i="6"/>
  <c r="E16" i="6"/>
  <c r="F16" i="6" s="1"/>
  <c r="S16" i="6"/>
  <c r="I27" i="6"/>
  <c r="H27" i="6" s="1"/>
  <c r="U15" i="6"/>
  <c r="F23" i="6"/>
  <c r="AP23" i="6"/>
  <c r="F24" i="6"/>
  <c r="L27" i="6"/>
  <c r="K27" i="6" s="1"/>
  <c r="F29" i="6"/>
  <c r="AN29" i="6"/>
  <c r="AC36" i="6"/>
  <c r="Q42" i="6"/>
  <c r="I48" i="6"/>
  <c r="K49" i="6"/>
  <c r="AO56" i="6"/>
  <c r="AN63" i="6"/>
  <c r="E86" i="6"/>
  <c r="AN93" i="6"/>
  <c r="H95" i="6"/>
  <c r="AN99" i="6"/>
  <c r="K106" i="6"/>
  <c r="J110" i="6"/>
  <c r="Z126" i="6"/>
  <c r="Z113" i="6" s="1"/>
  <c r="D132" i="6"/>
  <c r="F132" i="6" s="1"/>
  <c r="K9" i="6"/>
  <c r="AQ23" i="6"/>
  <c r="AN24" i="6" s="1"/>
  <c r="AO42" i="6"/>
  <c r="AM42" i="6" s="1"/>
  <c r="F14" i="6"/>
  <c r="AA23" i="6"/>
  <c r="F42" i="6"/>
  <c r="T42" i="6"/>
  <c r="AF42" i="6"/>
  <c r="F63" i="6"/>
  <c r="D86" i="6"/>
  <c r="AC86" i="6" s="1"/>
  <c r="F93" i="6"/>
  <c r="AM93" i="6"/>
  <c r="I110" i="6"/>
  <c r="M110" i="6"/>
  <c r="I113" i="6"/>
  <c r="H113" i="6" s="1"/>
  <c r="F127" i="6"/>
  <c r="Z127" i="6"/>
  <c r="F130" i="6"/>
  <c r="E139" i="6"/>
  <c r="E64" i="6"/>
  <c r="F64" i="6" s="1"/>
  <c r="L110" i="6"/>
  <c r="Z135" i="6"/>
  <c r="F131" i="7" l="1"/>
  <c r="F123" i="6"/>
  <c r="K110" i="6"/>
  <c r="F139" i="6"/>
  <c r="Z114" i="6"/>
  <c r="H110" i="6"/>
  <c r="F86" i="6"/>
  <c r="AO24" i="6"/>
  <c r="H48" i="6"/>
  <c r="H49" i="7"/>
  <c r="F131" i="6"/>
  <c r="H49" i="6"/>
  <c r="E7" i="7"/>
  <c r="F9" i="7"/>
  <c r="E27" i="7"/>
  <c r="F27" i="7" s="1"/>
  <c r="F36" i="7"/>
  <c r="E113" i="7"/>
  <c r="F113" i="7" s="1"/>
  <c r="F110" i="7"/>
  <c r="E108" i="7"/>
  <c r="E49" i="7"/>
  <c r="U16" i="6"/>
  <c r="X15" i="6"/>
  <c r="E6" i="6"/>
  <c r="F7" i="6"/>
  <c r="D48" i="6"/>
  <c r="AC48" i="6" s="1"/>
  <c r="I103" i="6"/>
  <c r="D103" i="6"/>
  <c r="AM24" i="6"/>
  <c r="E49" i="6"/>
  <c r="F7" i="7" l="1"/>
  <c r="E6" i="7"/>
  <c r="F108" i="7"/>
  <c r="E106" i="7"/>
  <c r="E48" i="7"/>
  <c r="F48" i="7" s="1"/>
  <c r="F49" i="7"/>
  <c r="F49" i="6"/>
  <c r="E48" i="6"/>
  <c r="F48" i="6" s="1"/>
  <c r="I104" i="6"/>
  <c r="D106" i="6"/>
  <c r="AC103" i="6"/>
  <c r="E103" i="6"/>
  <c r="F6" i="6"/>
  <c r="E103" i="7" l="1"/>
  <c r="F103" i="7" s="1"/>
  <c r="F6" i="7"/>
  <c r="F106" i="7"/>
  <c r="F103" i="6"/>
  <c r="E104" i="6"/>
  <c r="F104" i="6" s="1"/>
  <c r="D108" i="6"/>
  <c r="F108" i="6" s="1"/>
  <c r="F106" i="6"/>
  <c r="J6" i="6"/>
  <c r="J103" i="6" s="1"/>
  <c r="M6" i="6"/>
  <c r="M103" i="6" s="1"/>
  <c r="L6" i="7" l="1"/>
  <c r="L103" i="7" s="1"/>
  <c r="I6" i="7"/>
  <c r="I103" i="7" s="1"/>
  <c r="E104" i="7"/>
  <c r="F104" i="7" s="1"/>
  <c r="J104" i="6"/>
  <c r="H104" i="6" s="1"/>
  <c r="H103" i="6"/>
  <c r="M104" i="6"/>
  <c r="K104" i="6" s="1"/>
  <c r="K103" i="6"/>
  <c r="H103" i="7" l="1"/>
  <c r="I104" i="7"/>
  <c r="H104" i="7" s="1"/>
  <c r="K103" i="7"/>
  <c r="L104" i="7"/>
  <c r="K104" i="7" s="1"/>
  <c r="D144" i="5" l="1"/>
  <c r="E138" i="5"/>
  <c r="D138" i="5"/>
  <c r="E137" i="5"/>
  <c r="D137" i="5"/>
  <c r="M136" i="5"/>
  <c r="L136" i="5"/>
  <c r="K136" i="5"/>
  <c r="J136" i="5"/>
  <c r="I136" i="5"/>
  <c r="H136" i="5" s="1"/>
  <c r="K135" i="5"/>
  <c r="H135" i="5"/>
  <c r="E135" i="5"/>
  <c r="D135" i="5"/>
  <c r="D133" i="5" s="1"/>
  <c r="E134" i="5"/>
  <c r="D134" i="5"/>
  <c r="D132" i="5" s="1"/>
  <c r="E132" i="5"/>
  <c r="E130" i="5"/>
  <c r="D130" i="5"/>
  <c r="E129" i="5"/>
  <c r="D129" i="5"/>
  <c r="M128" i="5"/>
  <c r="L128" i="5"/>
  <c r="K128" i="5" s="1"/>
  <c r="J128" i="5"/>
  <c r="I128" i="5"/>
  <c r="H128" i="5" s="1"/>
  <c r="K127" i="5"/>
  <c r="H127" i="5"/>
  <c r="E127" i="5"/>
  <c r="E125" i="5" s="1"/>
  <c r="D127" i="5"/>
  <c r="D125" i="5" s="1"/>
  <c r="E126" i="5"/>
  <c r="D126" i="5"/>
  <c r="E122" i="5"/>
  <c r="F122" i="5" s="1"/>
  <c r="D122" i="5"/>
  <c r="E121" i="5"/>
  <c r="D121" i="5"/>
  <c r="M120" i="5"/>
  <c r="L120" i="5"/>
  <c r="J120" i="5"/>
  <c r="I120" i="5"/>
  <c r="K119" i="5"/>
  <c r="H119" i="5"/>
  <c r="E119" i="5"/>
  <c r="E117" i="5" s="1"/>
  <c r="D119" i="5"/>
  <c r="E118" i="5"/>
  <c r="D118" i="5"/>
  <c r="D117" i="5"/>
  <c r="M109" i="5"/>
  <c r="L109" i="5"/>
  <c r="J109" i="5"/>
  <c r="I109" i="5"/>
  <c r="D107" i="5"/>
  <c r="F107" i="5" s="1"/>
  <c r="M106" i="5"/>
  <c r="L106" i="5"/>
  <c r="K106" i="5" s="1"/>
  <c r="J106" i="5"/>
  <c r="J110" i="5" s="1"/>
  <c r="I106" i="5"/>
  <c r="I113" i="5" s="1"/>
  <c r="K105" i="5"/>
  <c r="H105" i="5"/>
  <c r="D105" i="5"/>
  <c r="F105" i="5" s="1"/>
  <c r="D104" i="5"/>
  <c r="K102" i="5"/>
  <c r="H102" i="5"/>
  <c r="E102" i="5"/>
  <c r="F102" i="5" s="1"/>
  <c r="K101" i="5"/>
  <c r="H101" i="5"/>
  <c r="E101" i="5"/>
  <c r="F101" i="5" s="1"/>
  <c r="K100" i="5"/>
  <c r="H100" i="5"/>
  <c r="E100" i="5"/>
  <c r="F100" i="5" s="1"/>
  <c r="K99" i="5"/>
  <c r="H99" i="5"/>
  <c r="E99" i="5"/>
  <c r="F99" i="5" s="1"/>
  <c r="K98" i="5"/>
  <c r="H98" i="5"/>
  <c r="E98" i="5"/>
  <c r="F98" i="5" s="1"/>
  <c r="K97" i="5"/>
  <c r="H97" i="5"/>
  <c r="E97" i="5"/>
  <c r="F97" i="5" s="1"/>
  <c r="M95" i="5"/>
  <c r="L95" i="5"/>
  <c r="J95" i="5"/>
  <c r="J86" i="5" s="1"/>
  <c r="I95" i="5"/>
  <c r="D95" i="5"/>
  <c r="D86" i="5" s="1"/>
  <c r="K94" i="5"/>
  <c r="H94" i="5"/>
  <c r="E94" i="5"/>
  <c r="F94" i="5" s="1"/>
  <c r="K93" i="5"/>
  <c r="H93" i="5"/>
  <c r="E93" i="5"/>
  <c r="F93" i="5" s="1"/>
  <c r="K92" i="5"/>
  <c r="H92" i="5"/>
  <c r="E92" i="5"/>
  <c r="F92" i="5" s="1"/>
  <c r="E91" i="5"/>
  <c r="F91" i="5" s="1"/>
  <c r="K90" i="5"/>
  <c r="H90" i="5"/>
  <c r="E90" i="5"/>
  <c r="F90" i="5" s="1"/>
  <c r="K89" i="5"/>
  <c r="H89" i="5"/>
  <c r="E89" i="5"/>
  <c r="F89" i="5" s="1"/>
  <c r="K88" i="5"/>
  <c r="H88" i="5"/>
  <c r="E88" i="5"/>
  <c r="F88" i="5" s="1"/>
  <c r="M86" i="5"/>
  <c r="L86" i="5"/>
  <c r="I86" i="5"/>
  <c r="E85" i="5"/>
  <c r="E84" i="5"/>
  <c r="E83" i="5"/>
  <c r="F83" i="5" s="1"/>
  <c r="K82" i="5"/>
  <c r="H82" i="5"/>
  <c r="E82" i="5"/>
  <c r="F82" i="5" s="1"/>
  <c r="K81" i="5"/>
  <c r="H81" i="5"/>
  <c r="E81" i="5"/>
  <c r="F81" i="5" s="1"/>
  <c r="K80" i="5"/>
  <c r="H80" i="5"/>
  <c r="E80" i="5"/>
  <c r="K79" i="5"/>
  <c r="H79" i="5"/>
  <c r="E79" i="5"/>
  <c r="F79" i="5" s="1"/>
  <c r="K78" i="5"/>
  <c r="H78" i="5"/>
  <c r="E78" i="5"/>
  <c r="F78" i="5" s="1"/>
  <c r="K77" i="5"/>
  <c r="H77" i="5"/>
  <c r="E77" i="5"/>
  <c r="F77" i="5" s="1"/>
  <c r="K76" i="5"/>
  <c r="H76" i="5"/>
  <c r="E76" i="5"/>
  <c r="F76" i="5" s="1"/>
  <c r="K75" i="5"/>
  <c r="H75" i="5"/>
  <c r="E75" i="5"/>
  <c r="F75" i="5" s="1"/>
  <c r="K74" i="5"/>
  <c r="H74" i="5"/>
  <c r="E74" i="5"/>
  <c r="M72" i="5"/>
  <c r="L72" i="5"/>
  <c r="J72" i="5"/>
  <c r="J49" i="5" s="1"/>
  <c r="H49" i="5" s="1"/>
  <c r="I72" i="5"/>
  <c r="D72" i="5"/>
  <c r="D49" i="5" s="1"/>
  <c r="K71" i="5"/>
  <c r="H71" i="5"/>
  <c r="E71" i="5"/>
  <c r="K70" i="5"/>
  <c r="H70" i="5"/>
  <c r="E70" i="5"/>
  <c r="K69" i="5"/>
  <c r="H69" i="5"/>
  <c r="E69" i="5"/>
  <c r="F69" i="5" s="1"/>
  <c r="K68" i="5"/>
  <c r="H68" i="5"/>
  <c r="E68" i="5"/>
  <c r="F68" i="5" s="1"/>
  <c r="K67" i="5"/>
  <c r="H67" i="5"/>
  <c r="E67" i="5"/>
  <c r="F67" i="5" s="1"/>
  <c r="K66" i="5"/>
  <c r="H66" i="5"/>
  <c r="E66" i="5"/>
  <c r="F66" i="5" s="1"/>
  <c r="M64" i="5"/>
  <c r="L64" i="5"/>
  <c r="K64" i="5" s="1"/>
  <c r="J64" i="5"/>
  <c r="I64" i="5"/>
  <c r="D64" i="5"/>
  <c r="K63" i="5"/>
  <c r="H63" i="5"/>
  <c r="E63" i="5"/>
  <c r="F63" i="5" s="1"/>
  <c r="K62" i="5"/>
  <c r="H62" i="5"/>
  <c r="E62" i="5"/>
  <c r="F62" i="5" s="1"/>
  <c r="K61" i="5"/>
  <c r="H61" i="5"/>
  <c r="E61" i="5"/>
  <c r="F61" i="5" s="1"/>
  <c r="K60" i="5"/>
  <c r="H60" i="5"/>
  <c r="E60" i="5"/>
  <c r="F60" i="5" s="1"/>
  <c r="M58" i="5"/>
  <c r="M49" i="5" s="1"/>
  <c r="M48" i="5" s="1"/>
  <c r="L58" i="5"/>
  <c r="K58" i="5"/>
  <c r="J58" i="5"/>
  <c r="I58" i="5"/>
  <c r="H58" i="5" s="1"/>
  <c r="D58" i="5"/>
  <c r="K57" i="5"/>
  <c r="H57" i="5"/>
  <c r="E57" i="5"/>
  <c r="F57" i="5" s="1"/>
  <c r="K56" i="5"/>
  <c r="H56" i="5"/>
  <c r="E56" i="5"/>
  <c r="F56" i="5" s="1"/>
  <c r="K55" i="5"/>
  <c r="H55" i="5"/>
  <c r="E55" i="5"/>
  <c r="F55" i="5" s="1"/>
  <c r="E54" i="5"/>
  <c r="F54" i="5" s="1"/>
  <c r="K53" i="5"/>
  <c r="H53" i="5"/>
  <c r="E53" i="5"/>
  <c r="F53" i="5" s="1"/>
  <c r="K52" i="5"/>
  <c r="H52" i="5"/>
  <c r="E52" i="5"/>
  <c r="F52" i="5" s="1"/>
  <c r="K51" i="5"/>
  <c r="H51" i="5"/>
  <c r="E51" i="5"/>
  <c r="F51" i="5" s="1"/>
  <c r="L49" i="5"/>
  <c r="I49" i="5"/>
  <c r="I48" i="5" s="1"/>
  <c r="E47" i="5"/>
  <c r="F47" i="5" s="1"/>
  <c r="E46" i="5"/>
  <c r="F46" i="5" s="1"/>
  <c r="E45" i="5"/>
  <c r="F45" i="5" s="1"/>
  <c r="K44" i="5"/>
  <c r="H44" i="5"/>
  <c r="E44" i="5"/>
  <c r="F44" i="5" s="1"/>
  <c r="K43" i="5"/>
  <c r="H43" i="5"/>
  <c r="E43" i="5"/>
  <c r="F43" i="5" s="1"/>
  <c r="K42" i="5"/>
  <c r="H42" i="5"/>
  <c r="E42" i="5"/>
  <c r="F42" i="5" s="1"/>
  <c r="K41" i="5"/>
  <c r="H41" i="5"/>
  <c r="E41" i="5"/>
  <c r="F41" i="5" s="1"/>
  <c r="K40" i="5"/>
  <c r="H40" i="5"/>
  <c r="E40" i="5"/>
  <c r="K39" i="5"/>
  <c r="H39" i="5"/>
  <c r="E39" i="5"/>
  <c r="F39" i="5" s="1"/>
  <c r="K38" i="5"/>
  <c r="H38" i="5"/>
  <c r="E38" i="5"/>
  <c r="M36" i="5"/>
  <c r="M27" i="5" s="1"/>
  <c r="L36" i="5"/>
  <c r="J36" i="5"/>
  <c r="J27" i="5" s="1"/>
  <c r="I36" i="5"/>
  <c r="H36" i="5"/>
  <c r="D36" i="5"/>
  <c r="K35" i="5"/>
  <c r="H35" i="5"/>
  <c r="F35" i="5"/>
  <c r="E35" i="5"/>
  <c r="K34" i="5"/>
  <c r="H34" i="5"/>
  <c r="F34" i="5"/>
  <c r="E34" i="5"/>
  <c r="K33" i="5"/>
  <c r="H33" i="5"/>
  <c r="E33" i="5"/>
  <c r="K32" i="5"/>
  <c r="H32" i="5"/>
  <c r="E32" i="5"/>
  <c r="F32" i="5" s="1"/>
  <c r="K31" i="5"/>
  <c r="H31" i="5"/>
  <c r="E31" i="5"/>
  <c r="F31" i="5" s="1"/>
  <c r="K30" i="5"/>
  <c r="H30" i="5"/>
  <c r="E30" i="5"/>
  <c r="F30" i="5" s="1"/>
  <c r="K29" i="5"/>
  <c r="H29" i="5"/>
  <c r="E29" i="5"/>
  <c r="F29" i="5" s="1"/>
  <c r="L27" i="5"/>
  <c r="I27" i="5"/>
  <c r="H27" i="5" s="1"/>
  <c r="D27" i="5"/>
  <c r="K26" i="5"/>
  <c r="H26" i="5"/>
  <c r="K24" i="5"/>
  <c r="H24" i="5"/>
  <c r="E24" i="5"/>
  <c r="E26" i="5" s="1"/>
  <c r="F26" i="5" s="1"/>
  <c r="K23" i="5"/>
  <c r="H23" i="5"/>
  <c r="E23" i="5"/>
  <c r="F23" i="5" s="1"/>
  <c r="K22" i="5"/>
  <c r="H22" i="5"/>
  <c r="E22" i="5"/>
  <c r="F22" i="5" s="1"/>
  <c r="E21" i="5"/>
  <c r="F21" i="5" s="1"/>
  <c r="K20" i="5"/>
  <c r="H20" i="5"/>
  <c r="E20" i="5"/>
  <c r="F20" i="5" s="1"/>
  <c r="K19" i="5"/>
  <c r="H19" i="5"/>
  <c r="E19" i="5"/>
  <c r="F19" i="5" s="1"/>
  <c r="K18" i="5"/>
  <c r="H18" i="5"/>
  <c r="E18" i="5"/>
  <c r="F18" i="5" s="1"/>
  <c r="M16" i="5"/>
  <c r="L16" i="5"/>
  <c r="K16" i="5"/>
  <c r="J16" i="5"/>
  <c r="I16" i="5"/>
  <c r="H16" i="5" s="1"/>
  <c r="D16" i="5"/>
  <c r="K15" i="5"/>
  <c r="H15" i="5"/>
  <c r="E15" i="5"/>
  <c r="F15" i="5" s="1"/>
  <c r="K14" i="5"/>
  <c r="H14" i="5"/>
  <c r="E14" i="5"/>
  <c r="F14" i="5" s="1"/>
  <c r="K13" i="5"/>
  <c r="H13" i="5"/>
  <c r="E13" i="5"/>
  <c r="F13" i="5" s="1"/>
  <c r="K12" i="5"/>
  <c r="H12" i="5"/>
  <c r="E12" i="5"/>
  <c r="F12" i="5" s="1"/>
  <c r="K11" i="5"/>
  <c r="H11" i="5"/>
  <c r="E11" i="5"/>
  <c r="K10" i="5"/>
  <c r="H10" i="5"/>
  <c r="E10" i="5"/>
  <c r="F10" i="5" s="1"/>
  <c r="M9" i="5"/>
  <c r="M7" i="5" s="1"/>
  <c r="L9" i="5"/>
  <c r="J9" i="5"/>
  <c r="I9" i="5"/>
  <c r="H9" i="5" s="1"/>
  <c r="D9" i="5"/>
  <c r="D7" i="5" s="1"/>
  <c r="L7" i="5"/>
  <c r="K7" i="5" s="1"/>
  <c r="J7" i="5"/>
  <c r="L6" i="5"/>
  <c r="K6" i="5"/>
  <c r="I6" i="5"/>
  <c r="H6" i="5"/>
  <c r="D144" i="4"/>
  <c r="E138" i="4"/>
  <c r="D138" i="4"/>
  <c r="E137" i="4"/>
  <c r="D137" i="4"/>
  <c r="M136" i="4"/>
  <c r="L136" i="4"/>
  <c r="J136" i="4"/>
  <c r="I136" i="4"/>
  <c r="H136" i="4" s="1"/>
  <c r="K135" i="4"/>
  <c r="H135" i="4"/>
  <c r="E135" i="4"/>
  <c r="D135" i="4"/>
  <c r="E134" i="4"/>
  <c r="D134" i="4"/>
  <c r="D132" i="4" s="1"/>
  <c r="F132" i="4" s="1"/>
  <c r="E132" i="4"/>
  <c r="E130" i="4"/>
  <c r="E131" i="4" s="1"/>
  <c r="D130" i="4"/>
  <c r="E129" i="4"/>
  <c r="D129" i="4"/>
  <c r="F129" i="4" s="1"/>
  <c r="M128" i="4"/>
  <c r="L128" i="4"/>
  <c r="K128" i="4" s="1"/>
  <c r="J128" i="4"/>
  <c r="I128" i="4"/>
  <c r="H128" i="4" s="1"/>
  <c r="K127" i="4"/>
  <c r="H127" i="4"/>
  <c r="E127" i="4"/>
  <c r="D127" i="4"/>
  <c r="E126" i="4"/>
  <c r="D126" i="4"/>
  <c r="D128" i="4" s="1"/>
  <c r="E122" i="4"/>
  <c r="D122" i="4"/>
  <c r="E121" i="4"/>
  <c r="D121" i="4"/>
  <c r="M120" i="4"/>
  <c r="L120" i="4"/>
  <c r="K120" i="4" s="1"/>
  <c r="J120" i="4"/>
  <c r="I120" i="4"/>
  <c r="H120" i="4" s="1"/>
  <c r="K119" i="4"/>
  <c r="H119" i="4"/>
  <c r="E119" i="4"/>
  <c r="D119" i="4"/>
  <c r="D117" i="4" s="1"/>
  <c r="E118" i="4"/>
  <c r="D118" i="4"/>
  <c r="E112" i="4"/>
  <c r="F112" i="4" s="1"/>
  <c r="D112" i="4"/>
  <c r="F111" i="4"/>
  <c r="M109" i="4"/>
  <c r="L109" i="4"/>
  <c r="J109" i="4"/>
  <c r="I109" i="4"/>
  <c r="D107" i="4"/>
  <c r="F107" i="4" s="1"/>
  <c r="M106" i="4"/>
  <c r="L106" i="4"/>
  <c r="L113" i="4" s="1"/>
  <c r="J106" i="4"/>
  <c r="I106" i="4"/>
  <c r="H106" i="4" s="1"/>
  <c r="K105" i="4"/>
  <c r="H105" i="4"/>
  <c r="D105" i="4"/>
  <c r="F105" i="4" s="1"/>
  <c r="D104" i="4"/>
  <c r="K102" i="4"/>
  <c r="H102" i="4"/>
  <c r="E102" i="4"/>
  <c r="F102" i="4" s="1"/>
  <c r="K101" i="4"/>
  <c r="H101" i="4"/>
  <c r="E101" i="4"/>
  <c r="F101" i="4" s="1"/>
  <c r="K100" i="4"/>
  <c r="H100" i="4"/>
  <c r="E100" i="4"/>
  <c r="F100" i="4" s="1"/>
  <c r="K99" i="4"/>
  <c r="H99" i="4"/>
  <c r="E99" i="4"/>
  <c r="F99" i="4" s="1"/>
  <c r="K98" i="4"/>
  <c r="H98" i="4"/>
  <c r="E98" i="4"/>
  <c r="F98" i="4" s="1"/>
  <c r="K97" i="4"/>
  <c r="H97" i="4"/>
  <c r="E97" i="4"/>
  <c r="F97" i="4" s="1"/>
  <c r="M95" i="4"/>
  <c r="L95" i="4"/>
  <c r="J95" i="4"/>
  <c r="J86" i="4" s="1"/>
  <c r="I95" i="4"/>
  <c r="H95" i="4"/>
  <c r="D95" i="4"/>
  <c r="K94" i="4"/>
  <c r="H94" i="4"/>
  <c r="F94" i="4"/>
  <c r="E94" i="4"/>
  <c r="K93" i="4"/>
  <c r="H93" i="4"/>
  <c r="F93" i="4"/>
  <c r="E93" i="4"/>
  <c r="K92" i="4"/>
  <c r="H92" i="4"/>
  <c r="F92" i="4"/>
  <c r="E92" i="4"/>
  <c r="E91" i="4"/>
  <c r="F91" i="4" s="1"/>
  <c r="K90" i="4"/>
  <c r="H90" i="4"/>
  <c r="E90" i="4"/>
  <c r="F90" i="4" s="1"/>
  <c r="K89" i="4"/>
  <c r="H89" i="4"/>
  <c r="E89" i="4"/>
  <c r="F89" i="4" s="1"/>
  <c r="K88" i="4"/>
  <c r="H88" i="4"/>
  <c r="E88" i="4"/>
  <c r="F88" i="4" s="1"/>
  <c r="M86" i="4"/>
  <c r="I86" i="4"/>
  <c r="D86" i="4"/>
  <c r="E85" i="4"/>
  <c r="E84" i="4"/>
  <c r="F83" i="4"/>
  <c r="E83" i="4"/>
  <c r="K82" i="4"/>
  <c r="H82" i="4"/>
  <c r="F82" i="4"/>
  <c r="E82" i="4"/>
  <c r="K81" i="4"/>
  <c r="H81" i="4"/>
  <c r="F81" i="4"/>
  <c r="E81" i="4"/>
  <c r="K80" i="4"/>
  <c r="H80" i="4"/>
  <c r="E80" i="4"/>
  <c r="K79" i="4"/>
  <c r="H79" i="4"/>
  <c r="E79" i="4"/>
  <c r="F79" i="4" s="1"/>
  <c r="K78" i="4"/>
  <c r="H78" i="4"/>
  <c r="E78" i="4"/>
  <c r="F78" i="4" s="1"/>
  <c r="K77" i="4"/>
  <c r="H77" i="4"/>
  <c r="E77" i="4"/>
  <c r="F77" i="4" s="1"/>
  <c r="K76" i="4"/>
  <c r="H76" i="4"/>
  <c r="E76" i="4"/>
  <c r="F76" i="4" s="1"/>
  <c r="K75" i="4"/>
  <c r="H75" i="4"/>
  <c r="E75" i="4"/>
  <c r="F75" i="4" s="1"/>
  <c r="K74" i="4"/>
  <c r="H74" i="4"/>
  <c r="E74" i="4"/>
  <c r="M72" i="4"/>
  <c r="L72" i="4"/>
  <c r="K72" i="4" s="1"/>
  <c r="J72" i="4"/>
  <c r="I72" i="4"/>
  <c r="H72" i="4" s="1"/>
  <c r="D72" i="4"/>
  <c r="K71" i="4"/>
  <c r="H71" i="4"/>
  <c r="E71" i="4"/>
  <c r="K70" i="4"/>
  <c r="H70" i="4"/>
  <c r="E70" i="4"/>
  <c r="F70" i="4" s="1"/>
  <c r="K69" i="4"/>
  <c r="H69" i="4"/>
  <c r="E69" i="4"/>
  <c r="F69" i="4" s="1"/>
  <c r="K68" i="4"/>
  <c r="H68" i="4"/>
  <c r="E68" i="4"/>
  <c r="F68" i="4" s="1"/>
  <c r="K67" i="4"/>
  <c r="H67" i="4"/>
  <c r="E67" i="4"/>
  <c r="F67" i="4" s="1"/>
  <c r="K66" i="4"/>
  <c r="H66" i="4"/>
  <c r="E66" i="4"/>
  <c r="F66" i="4" s="1"/>
  <c r="M64" i="4"/>
  <c r="L64" i="4"/>
  <c r="J64" i="4"/>
  <c r="I64" i="4"/>
  <c r="D64" i="4"/>
  <c r="K63" i="4"/>
  <c r="H63" i="4"/>
  <c r="E63" i="4"/>
  <c r="F63" i="4" s="1"/>
  <c r="K62" i="4"/>
  <c r="H62" i="4"/>
  <c r="E62" i="4"/>
  <c r="F62" i="4" s="1"/>
  <c r="K61" i="4"/>
  <c r="H61" i="4"/>
  <c r="E61" i="4"/>
  <c r="F61" i="4" s="1"/>
  <c r="K60" i="4"/>
  <c r="H60" i="4"/>
  <c r="E60" i="4"/>
  <c r="F60" i="4" s="1"/>
  <c r="M58" i="4"/>
  <c r="L58" i="4"/>
  <c r="K58" i="4" s="1"/>
  <c r="J58" i="4"/>
  <c r="I58" i="4"/>
  <c r="D58" i="4"/>
  <c r="K57" i="4"/>
  <c r="H57" i="4"/>
  <c r="E57" i="4"/>
  <c r="F57" i="4" s="1"/>
  <c r="K56" i="4"/>
  <c r="H56" i="4"/>
  <c r="E56" i="4"/>
  <c r="F56" i="4" s="1"/>
  <c r="K55" i="4"/>
  <c r="H55" i="4"/>
  <c r="E55" i="4"/>
  <c r="F55" i="4" s="1"/>
  <c r="E54" i="4"/>
  <c r="F54" i="4" s="1"/>
  <c r="K53" i="4"/>
  <c r="H53" i="4"/>
  <c r="E53" i="4"/>
  <c r="F53" i="4" s="1"/>
  <c r="K52" i="4"/>
  <c r="H52" i="4"/>
  <c r="E52" i="4"/>
  <c r="F52" i="4" s="1"/>
  <c r="K51" i="4"/>
  <c r="H51" i="4"/>
  <c r="E51" i="4"/>
  <c r="F51" i="4" s="1"/>
  <c r="M49" i="4"/>
  <c r="M48" i="4" s="1"/>
  <c r="J49" i="4"/>
  <c r="D49" i="4"/>
  <c r="D48" i="4" s="1"/>
  <c r="E47" i="4"/>
  <c r="F47" i="4" s="1"/>
  <c r="E46" i="4"/>
  <c r="E45" i="4"/>
  <c r="K44" i="4"/>
  <c r="H44" i="4"/>
  <c r="E44" i="4"/>
  <c r="F44" i="4" s="1"/>
  <c r="K43" i="4"/>
  <c r="H43" i="4"/>
  <c r="E43" i="4"/>
  <c r="F43" i="4" s="1"/>
  <c r="K42" i="4"/>
  <c r="H42" i="4"/>
  <c r="E42" i="4"/>
  <c r="F42" i="4" s="1"/>
  <c r="K41" i="4"/>
  <c r="H41" i="4"/>
  <c r="E41" i="4"/>
  <c r="F41" i="4" s="1"/>
  <c r="K40" i="4"/>
  <c r="H40" i="4"/>
  <c r="E40" i="4"/>
  <c r="K39" i="4"/>
  <c r="H39" i="4"/>
  <c r="E39" i="4"/>
  <c r="F39" i="4" s="1"/>
  <c r="K38" i="4"/>
  <c r="H38" i="4"/>
  <c r="E38" i="4"/>
  <c r="M36" i="4"/>
  <c r="M27" i="4" s="1"/>
  <c r="L36" i="4"/>
  <c r="J36" i="4"/>
  <c r="I36" i="4"/>
  <c r="D36" i="4"/>
  <c r="D27" i="4" s="1"/>
  <c r="K35" i="4"/>
  <c r="H35" i="4"/>
  <c r="E35" i="4"/>
  <c r="F35" i="4" s="1"/>
  <c r="K34" i="4"/>
  <c r="H34" i="4"/>
  <c r="E34" i="4"/>
  <c r="F34" i="4" s="1"/>
  <c r="K33" i="4"/>
  <c r="H33" i="4"/>
  <c r="E33" i="4"/>
  <c r="F33" i="4" s="1"/>
  <c r="K32" i="4"/>
  <c r="H32" i="4"/>
  <c r="E32" i="4"/>
  <c r="F32" i="4" s="1"/>
  <c r="K31" i="4"/>
  <c r="H31" i="4"/>
  <c r="E31" i="4"/>
  <c r="F31" i="4" s="1"/>
  <c r="K30" i="4"/>
  <c r="H30" i="4"/>
  <c r="E30" i="4"/>
  <c r="F30" i="4" s="1"/>
  <c r="K29" i="4"/>
  <c r="H29" i="4"/>
  <c r="E29" i="4"/>
  <c r="F29" i="4" s="1"/>
  <c r="J27" i="4"/>
  <c r="K26" i="4"/>
  <c r="H26" i="4"/>
  <c r="K24" i="4"/>
  <c r="H24" i="4"/>
  <c r="E24" i="4"/>
  <c r="E26" i="4" s="1"/>
  <c r="F26" i="4" s="1"/>
  <c r="K23" i="4"/>
  <c r="H23" i="4"/>
  <c r="E23" i="4"/>
  <c r="F23" i="4" s="1"/>
  <c r="K22" i="4"/>
  <c r="H22" i="4"/>
  <c r="E22" i="4"/>
  <c r="F22" i="4" s="1"/>
  <c r="E21" i="4"/>
  <c r="F21" i="4" s="1"/>
  <c r="K20" i="4"/>
  <c r="H20" i="4"/>
  <c r="E20" i="4"/>
  <c r="F20" i="4" s="1"/>
  <c r="K19" i="4"/>
  <c r="H19" i="4"/>
  <c r="E19" i="4"/>
  <c r="F19" i="4" s="1"/>
  <c r="K18" i="4"/>
  <c r="H18" i="4"/>
  <c r="E18" i="4"/>
  <c r="F18" i="4" s="1"/>
  <c r="M16" i="4"/>
  <c r="L16" i="4"/>
  <c r="K16" i="4" s="1"/>
  <c r="J16" i="4"/>
  <c r="I16" i="4"/>
  <c r="H16" i="4" s="1"/>
  <c r="D16" i="4"/>
  <c r="K15" i="4"/>
  <c r="H15" i="4"/>
  <c r="E15" i="4"/>
  <c r="F15" i="4" s="1"/>
  <c r="K14" i="4"/>
  <c r="H14" i="4"/>
  <c r="E14" i="4"/>
  <c r="F14" i="4" s="1"/>
  <c r="K13" i="4"/>
  <c r="H13" i="4"/>
  <c r="E13" i="4"/>
  <c r="F13" i="4" s="1"/>
  <c r="K12" i="4"/>
  <c r="H12" i="4"/>
  <c r="E12" i="4"/>
  <c r="F12" i="4" s="1"/>
  <c r="K11" i="4"/>
  <c r="H11" i="4"/>
  <c r="E11" i="4"/>
  <c r="K10" i="4"/>
  <c r="H10" i="4"/>
  <c r="E10" i="4"/>
  <c r="F10" i="4" s="1"/>
  <c r="M9" i="4"/>
  <c r="M7" i="4" s="1"/>
  <c r="L9" i="4"/>
  <c r="J9" i="4"/>
  <c r="J7" i="4" s="1"/>
  <c r="I9" i="4"/>
  <c r="D9" i="4"/>
  <c r="D7" i="4" s="1"/>
  <c r="D6" i="4" s="1"/>
  <c r="M6" i="4"/>
  <c r="K6" i="4"/>
  <c r="J6" i="4"/>
  <c r="H6" i="4"/>
  <c r="J48" i="4" l="1"/>
  <c r="D48" i="5"/>
  <c r="J103" i="4"/>
  <c r="J104" i="4" s="1"/>
  <c r="H86" i="4"/>
  <c r="D139" i="4"/>
  <c r="I103" i="5"/>
  <c r="K27" i="5"/>
  <c r="K49" i="5"/>
  <c r="H86" i="5"/>
  <c r="L110" i="5"/>
  <c r="E139" i="5"/>
  <c r="H9" i="4"/>
  <c r="K9" i="4"/>
  <c r="F24" i="4"/>
  <c r="H36" i="4"/>
  <c r="K36" i="4"/>
  <c r="I49" i="4"/>
  <c r="H49" i="4" s="1"/>
  <c r="L49" i="4"/>
  <c r="K49" i="4" s="1"/>
  <c r="H58" i="4"/>
  <c r="H64" i="4"/>
  <c r="K64" i="4"/>
  <c r="K95" i="4"/>
  <c r="J113" i="4"/>
  <c r="L110" i="4"/>
  <c r="E114" i="4"/>
  <c r="F118" i="4"/>
  <c r="F121" i="4"/>
  <c r="F122" i="4"/>
  <c r="F126" i="4"/>
  <c r="D131" i="4"/>
  <c r="F131" i="4" s="1"/>
  <c r="E136" i="4"/>
  <c r="K136" i="4"/>
  <c r="F137" i="4"/>
  <c r="D6" i="5"/>
  <c r="D103" i="5" s="1"/>
  <c r="D106" i="5" s="1"/>
  <c r="D108" i="5" s="1"/>
  <c r="F24" i="5"/>
  <c r="K36" i="5"/>
  <c r="H64" i="5"/>
  <c r="H72" i="5"/>
  <c r="K72" i="5"/>
  <c r="K86" i="5"/>
  <c r="H95" i="5"/>
  <c r="K95" i="5"/>
  <c r="M113" i="5"/>
  <c r="D110" i="5"/>
  <c r="L113" i="5"/>
  <c r="D113" i="5"/>
  <c r="H120" i="5"/>
  <c r="K120" i="5"/>
  <c r="F121" i="5"/>
  <c r="E114" i="5"/>
  <c r="E133" i="5"/>
  <c r="F133" i="5" s="1"/>
  <c r="E64" i="4"/>
  <c r="F64" i="4" s="1"/>
  <c r="F117" i="5"/>
  <c r="F125" i="5"/>
  <c r="E95" i="4"/>
  <c r="F95" i="4" s="1"/>
  <c r="E109" i="4"/>
  <c r="D123" i="4"/>
  <c r="E95" i="5"/>
  <c r="F95" i="5" s="1"/>
  <c r="F129" i="5"/>
  <c r="E86" i="4"/>
  <c r="F86" i="4" s="1"/>
  <c r="D120" i="4"/>
  <c r="E124" i="4"/>
  <c r="E128" i="4"/>
  <c r="F128" i="4" s="1"/>
  <c r="D136" i="4"/>
  <c r="F136" i="4" s="1"/>
  <c r="E16" i="5"/>
  <c r="F16" i="5" s="1"/>
  <c r="E58" i="5"/>
  <c r="F58" i="5" s="1"/>
  <c r="E64" i="5"/>
  <c r="F64" i="5" s="1"/>
  <c r="F118" i="5"/>
  <c r="D123" i="5"/>
  <c r="F126" i="5"/>
  <c r="F130" i="5"/>
  <c r="F134" i="5"/>
  <c r="D139" i="5"/>
  <c r="F139" i="5" s="1"/>
  <c r="E16" i="4"/>
  <c r="F16" i="4" s="1"/>
  <c r="E58" i="4"/>
  <c r="F58" i="4" s="1"/>
  <c r="E116" i="4"/>
  <c r="E120" i="4"/>
  <c r="F120" i="4" s="1"/>
  <c r="E123" i="4"/>
  <c r="D125" i="4"/>
  <c r="F130" i="4"/>
  <c r="F134" i="4"/>
  <c r="E139" i="4"/>
  <c r="F139" i="4" s="1"/>
  <c r="D116" i="5"/>
  <c r="F119" i="5"/>
  <c r="D124" i="5"/>
  <c r="D131" i="5"/>
  <c r="F132" i="5"/>
  <c r="F137" i="5"/>
  <c r="H113" i="5"/>
  <c r="K113" i="5"/>
  <c r="K9" i="5"/>
  <c r="I110" i="5"/>
  <c r="H110" i="5" s="1"/>
  <c r="M110" i="5"/>
  <c r="K110" i="5" s="1"/>
  <c r="E120" i="5"/>
  <c r="F127" i="5"/>
  <c r="E128" i="5"/>
  <c r="F135" i="5"/>
  <c r="F138" i="5"/>
  <c r="E9" i="5"/>
  <c r="J48" i="5"/>
  <c r="H48" i="5" s="1"/>
  <c r="E72" i="5"/>
  <c r="D120" i="5"/>
  <c r="E123" i="5"/>
  <c r="F123" i="5" s="1"/>
  <c r="D128" i="5"/>
  <c r="E131" i="5"/>
  <c r="E136" i="5"/>
  <c r="F136" i="5" s="1"/>
  <c r="E36" i="5"/>
  <c r="I104" i="5"/>
  <c r="H106" i="5"/>
  <c r="E109" i="5"/>
  <c r="J113" i="5"/>
  <c r="D114" i="5"/>
  <c r="F114" i="5" s="1"/>
  <c r="E116" i="5"/>
  <c r="E124" i="5"/>
  <c r="F124" i="5" s="1"/>
  <c r="I7" i="5"/>
  <c r="H7" i="5" s="1"/>
  <c r="L48" i="5"/>
  <c r="K48" i="5" s="1"/>
  <c r="D109" i="5"/>
  <c r="E110" i="5"/>
  <c r="M103" i="4"/>
  <c r="M104" i="4" s="1"/>
  <c r="D103" i="4"/>
  <c r="D106" i="4" s="1"/>
  <c r="D108" i="4" s="1"/>
  <c r="I7" i="4"/>
  <c r="H7" i="4" s="1"/>
  <c r="I27" i="4"/>
  <c r="H27" i="4" s="1"/>
  <c r="I48" i="4"/>
  <c r="K106" i="4"/>
  <c r="D109" i="4"/>
  <c r="E110" i="4"/>
  <c r="J110" i="4"/>
  <c r="D113" i="4"/>
  <c r="I113" i="4"/>
  <c r="H113" i="4" s="1"/>
  <c r="M113" i="4"/>
  <c r="K113" i="4" s="1"/>
  <c r="D116" i="4"/>
  <c r="E117" i="4"/>
  <c r="F117" i="4" s="1"/>
  <c r="D124" i="4"/>
  <c r="F124" i="4" s="1"/>
  <c r="E125" i="4"/>
  <c r="E133" i="4"/>
  <c r="F138" i="4"/>
  <c r="L7" i="4"/>
  <c r="K7" i="4" s="1"/>
  <c r="L27" i="4"/>
  <c r="K27" i="4" s="1"/>
  <c r="L86" i="4"/>
  <c r="K86" i="4" s="1"/>
  <c r="D110" i="4"/>
  <c r="I110" i="4"/>
  <c r="H110" i="4" s="1"/>
  <c r="M110" i="4"/>
  <c r="K110" i="4" s="1"/>
  <c r="F119" i="4"/>
  <c r="F127" i="4"/>
  <c r="D133" i="4"/>
  <c r="F135" i="4"/>
  <c r="E9" i="4"/>
  <c r="E36" i="4"/>
  <c r="E72" i="4"/>
  <c r="D114" i="4"/>
  <c r="F114" i="4" s="1"/>
  <c r="F109" i="4" l="1"/>
  <c r="H48" i="4"/>
  <c r="E86" i="5"/>
  <c r="F86" i="5" s="1"/>
  <c r="F116" i="5"/>
  <c r="F123" i="4"/>
  <c r="F125" i="4"/>
  <c r="F128" i="5"/>
  <c r="F116" i="4"/>
  <c r="F131" i="5"/>
  <c r="E113" i="5"/>
  <c r="F113" i="5" s="1"/>
  <c r="F110" i="5"/>
  <c r="E108" i="5"/>
  <c r="F120" i="5"/>
  <c r="E27" i="5"/>
  <c r="F27" i="5" s="1"/>
  <c r="F36" i="5"/>
  <c r="F72" i="5"/>
  <c r="E49" i="5"/>
  <c r="E7" i="5"/>
  <c r="F9" i="5"/>
  <c r="F109" i="5"/>
  <c r="L103" i="5"/>
  <c r="E49" i="4"/>
  <c r="F72" i="4"/>
  <c r="E113" i="4"/>
  <c r="F113" i="4" s="1"/>
  <c r="F110" i="4"/>
  <c r="E108" i="4"/>
  <c r="E27" i="4"/>
  <c r="F27" i="4" s="1"/>
  <c r="F36" i="4"/>
  <c r="L48" i="4"/>
  <c r="K48" i="4" s="1"/>
  <c r="F133" i="4"/>
  <c r="E7" i="4"/>
  <c r="F9" i="4"/>
  <c r="F49" i="5" l="1"/>
  <c r="E48" i="5"/>
  <c r="F48" i="5" s="1"/>
  <c r="F108" i="5"/>
  <c r="E106" i="5"/>
  <c r="L104" i="5"/>
  <c r="E6" i="5"/>
  <c r="F7" i="5"/>
  <c r="F108" i="4"/>
  <c r="E106" i="4"/>
  <c r="E48" i="4"/>
  <c r="F48" i="4" s="1"/>
  <c r="F49" i="4"/>
  <c r="F7" i="4"/>
  <c r="E6" i="4"/>
  <c r="E103" i="5" l="1"/>
  <c r="F103" i="5" s="1"/>
  <c r="F6" i="5"/>
  <c r="F106" i="5"/>
  <c r="E103" i="4"/>
  <c r="F103" i="4" s="1"/>
  <c r="F6" i="4"/>
  <c r="E104" i="4"/>
  <c r="F104" i="4" s="1"/>
  <c r="F106" i="4"/>
  <c r="J6" i="5" l="1"/>
  <c r="J103" i="5" s="1"/>
  <c r="M6" i="5"/>
  <c r="M103" i="5" s="1"/>
  <c r="E104" i="5"/>
  <c r="F104" i="5" s="1"/>
  <c r="L6" i="4"/>
  <c r="L103" i="4" s="1"/>
  <c r="I6" i="4"/>
  <c r="I103" i="4" s="1"/>
  <c r="M104" i="5" l="1"/>
  <c r="K104" i="5" s="1"/>
  <c r="K103" i="5"/>
  <c r="H103" i="5"/>
  <c r="J104" i="5"/>
  <c r="H104" i="5" s="1"/>
  <c r="K103" i="4"/>
  <c r="L104" i="4"/>
  <c r="K104" i="4" s="1"/>
  <c r="H103" i="4"/>
  <c r="I104" i="4"/>
  <c r="H104" i="4" s="1"/>
</calcChain>
</file>

<file path=xl/sharedStrings.xml><?xml version="1.0" encoding="utf-8"?>
<sst xmlns="http://schemas.openxmlformats.org/spreadsheetml/2006/main" count="1809" uniqueCount="459">
  <si>
    <t>Отчет об исполнении тарифной сметы ТОО "Қызылжар су"</t>
  </si>
  <si>
    <t>на услугу по подаче воды по магистральным трубопроводам и распределительным сетям на 2025 год</t>
  </si>
  <si>
    <t>№ п\п</t>
  </si>
  <si>
    <t xml:space="preserve">Наименование показателей </t>
  </si>
  <si>
    <t xml:space="preserve">ед. изм. </t>
  </si>
  <si>
    <t>Предусмотрено в утвержденной тарифной смете</t>
  </si>
  <si>
    <t>Фактически сложившиеся показатели тарифной сметы</t>
  </si>
  <si>
    <t>Отклонение</t>
  </si>
  <si>
    <t>Причины отклонения</t>
  </si>
  <si>
    <t>3 квартал</t>
  </si>
  <si>
    <t>4 квартал</t>
  </si>
  <si>
    <t>I</t>
  </si>
  <si>
    <t>Затраты на производство товаров и предоставление услуг, всего, в т.ч.</t>
  </si>
  <si>
    <t>тыс. тенге</t>
  </si>
  <si>
    <t>1</t>
  </si>
  <si>
    <t>Материальные затраты,</t>
  </si>
  <si>
    <t>в том числе:</t>
  </si>
  <si>
    <t>1.1</t>
  </si>
  <si>
    <t>сырье и материалы</t>
  </si>
  <si>
    <t>1.1.1</t>
  </si>
  <si>
    <t xml:space="preserve">      из них: хим. реагенты</t>
  </si>
  <si>
    <t>Фактический  расход химреагентов зависит от показателей исходной воды с р.Ишим.</t>
  </si>
  <si>
    <t>1.1.2</t>
  </si>
  <si>
    <t xml:space="preserve">                   уголь</t>
  </si>
  <si>
    <t>1.1.3</t>
  </si>
  <si>
    <t xml:space="preserve">                  з/части</t>
  </si>
  <si>
    <t xml:space="preserve">В связи с приобретением новой техники, не требующей ремонта и замены запасных частей фактический объем замены запчастей оказался ниже запланированного.
Вместо закупки новых запчастей использовались ранее приобретенные и находящиеся на складе. 
</t>
  </si>
  <si>
    <t>1.2</t>
  </si>
  <si>
    <t>ГСМ</t>
  </si>
  <si>
    <t>Перерасход получен в результате осуществления фактических затрат по данной статье в ходе производственной деятельности.</t>
  </si>
  <si>
    <t>1.3</t>
  </si>
  <si>
    <t>теплоэнергия</t>
  </si>
  <si>
    <t xml:space="preserve">По фактическому потреблению тепловой энергии, фактические затраты по данной статье составляют 95% от сметы.
Тариф для прочих потребителей, имеющих общедомовые приборы учета тепловой энергии в начале года составлял 11 388,9 тенге/ Гкал без НДС.
</t>
  </si>
  <si>
    <t>1.4</t>
  </si>
  <si>
    <t xml:space="preserve">э/энергия </t>
  </si>
  <si>
    <t>По фактическому потреблению электрической энергии, фактические затраты по данной статье составляют 103% от сметы.</t>
  </si>
  <si>
    <t>2</t>
  </si>
  <si>
    <t>Затраты на оплату труда, всего</t>
  </si>
  <si>
    <t>2.1</t>
  </si>
  <si>
    <t>Заработная плата</t>
  </si>
  <si>
    <t>Фактические затраты по фонду оплаты труда произведены в размере  98% от сметы. Экономия по данной статье была направлена на выплату премии производственному персоналу.</t>
  </si>
  <si>
    <t>2.2</t>
  </si>
  <si>
    <t>Социальный налог, социальная отчисления</t>
  </si>
  <si>
    <t>2.3</t>
  </si>
  <si>
    <t>Обязательные пенсионные профессиональные взносы</t>
  </si>
  <si>
    <t>2.3.1</t>
  </si>
  <si>
    <t>Обязательные пенсионные взносы работодателя</t>
  </si>
  <si>
    <t>2.4</t>
  </si>
  <si>
    <t>обязательное социальное медицинское страхование</t>
  </si>
  <si>
    <t>3</t>
  </si>
  <si>
    <t>Амортизация</t>
  </si>
  <si>
    <t>Фактическая сумма амортизационных отчислений по итогам года.</t>
  </si>
  <si>
    <t>4</t>
  </si>
  <si>
    <t>Ремонт, всего</t>
  </si>
  <si>
    <t xml:space="preserve">В связи с экономией по закупкам на проведение работ по восстановлению и проведению текущего планового ремонта водопроводных сетей, не приводящего к увеличению стоимости ОС. </t>
  </si>
  <si>
    <t>4.1</t>
  </si>
  <si>
    <t>капитальный ремон, не приводящий к увеличению стоимости основных средств</t>
  </si>
  <si>
    <t>В связи с проведением работ по восстановлению и проведению текущего планового ремонта водопроводных сетей, не приводящего к увеличению стоимости ОС, ростом цен на материалы и услуги.</t>
  </si>
  <si>
    <t>5</t>
  </si>
  <si>
    <t>Прочие затраты, всего</t>
  </si>
  <si>
    <t>5.1</t>
  </si>
  <si>
    <t>услуги связи</t>
  </si>
  <si>
    <t>Расходы произведены в соответствии с договором.</t>
  </si>
  <si>
    <t>5.2</t>
  </si>
  <si>
    <t>услуги охраны</t>
  </si>
  <si>
    <t>5.3</t>
  </si>
  <si>
    <t>подготовка кадров</t>
  </si>
  <si>
    <t>В 2025 году проводилось первичное и вторичное обучение работников в области промышленной безопасности, а так же обучение сотрудников в области ОТ и ТБ.</t>
  </si>
  <si>
    <t>5.4</t>
  </si>
  <si>
    <t xml:space="preserve">охрана труда и ТБ </t>
  </si>
  <si>
    <t>Рост цен на материалы и услуги. В 4-ом квартале 2025 года был проведен обязательный медицинский осмотр сотрудников предприятия.</t>
  </si>
  <si>
    <t>5.5</t>
  </si>
  <si>
    <t>услуги по регулированию поверхностного стока</t>
  </si>
  <si>
    <t>5.6</t>
  </si>
  <si>
    <t>дезинфекция, дератизация производственных помещений,</t>
  </si>
  <si>
    <t>Согласно заключенного договора на оказание услуг.</t>
  </si>
  <si>
    <t>5.7</t>
  </si>
  <si>
    <t>обязательные виды страхования</t>
  </si>
  <si>
    <t>Проводилось страхования ГПО автовладельцев, а так же обязательное страхование ГПО владельцев объектов, владельцев автотранспорта, работодателя за жизнь и здоровье работников, обязательное экологическое страхование.</t>
  </si>
  <si>
    <t>5.8</t>
  </si>
  <si>
    <t xml:space="preserve">другие затраты </t>
  </si>
  <si>
    <t>5.8.1</t>
  </si>
  <si>
    <t xml:space="preserve"> в т.ч.: поверка средств измерения</t>
  </si>
  <si>
    <t>5.8.2</t>
  </si>
  <si>
    <t xml:space="preserve">             прочие цеховые материалы</t>
  </si>
  <si>
    <t>Расход материалов в связи с проведением мероприятий по ремонтной компании.</t>
  </si>
  <si>
    <t>5.8.3</t>
  </si>
  <si>
    <t xml:space="preserve">проведение экспертизы для получения акта готовности к отопительному сезону </t>
  </si>
  <si>
    <t>5.8.4</t>
  </si>
  <si>
    <t>санитарно-гигиеническое и бактериологическое исследования</t>
  </si>
  <si>
    <t>5.8.5</t>
  </si>
  <si>
    <t>проездные</t>
  </si>
  <si>
    <t>5.8.6</t>
  </si>
  <si>
    <t>услуги по утилизации отходов</t>
  </si>
  <si>
    <t>Услуги не выполнены в полном объеме, в связи с уменьшением фактических объемов вывезенных отходов, а так же со снижением объемов, оказанных услуг.</t>
  </si>
  <si>
    <t>5.9</t>
  </si>
  <si>
    <t>спец. одежда</t>
  </si>
  <si>
    <t xml:space="preserve">Списание спец.одежды производится по норме согласно Приказа «Об утверждении норм выдачи специальной одежды и других средств индивидуальной защиты работникам организаций различных видов экономической деятельности». </t>
  </si>
  <si>
    <t>5.10</t>
  </si>
  <si>
    <t>Услуги по биологической очистке сточных вод</t>
  </si>
  <si>
    <t>5.11</t>
  </si>
  <si>
    <t>Услуги по проведению энергетического аудита</t>
  </si>
  <si>
    <t>5.12</t>
  </si>
  <si>
    <t>Услуги по проведению внутреннего аудита</t>
  </si>
  <si>
    <t>II</t>
  </si>
  <si>
    <t>Расходы периода, всего</t>
  </si>
  <si>
    <t>6</t>
  </si>
  <si>
    <t>Общие и административные, всего</t>
  </si>
  <si>
    <t>6.1</t>
  </si>
  <si>
    <t>З/плата адм.персонала</t>
  </si>
  <si>
    <t>фактические затраты по фонду оплаты труда произведены в размере 97% от сметы. Экономия по данной статье направлена на выплату премии сотрудникам предприятия.</t>
  </si>
  <si>
    <t>6.2</t>
  </si>
  <si>
    <t>6.3</t>
  </si>
  <si>
    <t xml:space="preserve">обязательное  социальное медицинское страхование </t>
  </si>
  <si>
    <t>6.3.1</t>
  </si>
  <si>
    <t>6.4</t>
  </si>
  <si>
    <t>Услуги банка, сберкасс</t>
  </si>
  <si>
    <t xml:space="preserve">: Сумма затрат сложилась из фактических расходов предприятия по введению банковских операций. </t>
  </si>
  <si>
    <t>6.5</t>
  </si>
  <si>
    <t>6.6</t>
  </si>
  <si>
    <t>Расходы на содержание и обслуживание технических средств управления, узлов связи, выч. техники и т.д.</t>
  </si>
  <si>
    <t xml:space="preserve">По фактическим затратам, в связи с изменением объема потребляемых расходных материалов. </t>
  </si>
  <si>
    <t>6.7</t>
  </si>
  <si>
    <t>Коммунальные услуги</t>
  </si>
  <si>
    <t>6.7.1</t>
  </si>
  <si>
    <t xml:space="preserve">теплоэнергия </t>
  </si>
  <si>
    <t xml:space="preserve">По фактическому потреблению тепловой энергии, фактические затраты по данной статье составляют 96% от сметы.
Тариф для прочих потребителей, имеющих общедомовые приборы учета тепловой энергии в начале года составлял 11 388,9 тенге/ Гкал без НДС.
</t>
  </si>
  <si>
    <t>6.7.2</t>
  </si>
  <si>
    <t>э/энергия</t>
  </si>
  <si>
    <t>По фактическому потреблению электрической энергии, фактические затраты по данной статье составляют 96% от сметы.</t>
  </si>
  <si>
    <t>6.8</t>
  </si>
  <si>
    <t>Командировочные расходы</t>
  </si>
  <si>
    <t>Командировки производятся в соответствии с правилами о служебных командировках, в целях производственной необходимости.</t>
  </si>
  <si>
    <t>6.9</t>
  </si>
  <si>
    <t>Услуги связи</t>
  </si>
  <si>
    <t>6.10</t>
  </si>
  <si>
    <t>Налоги</t>
  </si>
  <si>
    <t>6.10.1</t>
  </si>
  <si>
    <t>земельный налог, плата за пользование земельными участками</t>
  </si>
  <si>
    <t>6.10.2</t>
  </si>
  <si>
    <t>имущественный</t>
  </si>
  <si>
    <t>6.10.3</t>
  </si>
  <si>
    <t>плата за эмиссии в окружающую среду</t>
  </si>
  <si>
    <t>6.10.4</t>
  </si>
  <si>
    <t>транспортный</t>
  </si>
  <si>
    <t>6.10.5</t>
  </si>
  <si>
    <t>плата за пользование водными ресурсами</t>
  </si>
  <si>
    <t>6.10.6</t>
  </si>
  <si>
    <t>р/частоты</t>
  </si>
  <si>
    <t>6.11</t>
  </si>
  <si>
    <t xml:space="preserve">Прочие расходы </t>
  </si>
  <si>
    <t>6.11.1</t>
  </si>
  <si>
    <t>6.11.2</t>
  </si>
  <si>
    <t>канцелярские товары</t>
  </si>
  <si>
    <t>Фактические затраты по данной статье составляют 95% от сметы.</t>
  </si>
  <si>
    <t>6.11.3</t>
  </si>
  <si>
    <t>содержание служ.транспорта</t>
  </si>
  <si>
    <t>В связи с проведением  работ по модернизации, реконструкции и капитальному ремонту сетей на участках города.</t>
  </si>
  <si>
    <t>6.11.4</t>
  </si>
  <si>
    <t>информационные услуги и программное обеспечение</t>
  </si>
  <si>
    <t>Снижение фактического объема услуг сопровождения программных продуктов. Уменьшение количества обслуживаемых программ и систем.</t>
  </si>
  <si>
    <t>6.11.5</t>
  </si>
  <si>
    <t>почтовые расходы</t>
  </si>
  <si>
    <t>Фактические затраты осуществлены в связи с производственной необходимостью и соблюдением документооборота согласно законодательства.</t>
  </si>
  <si>
    <t>6.11.6</t>
  </si>
  <si>
    <t>изготовление паспорта инвентаризации парниковых газов</t>
  </si>
  <si>
    <t>6.11.7</t>
  </si>
  <si>
    <t>периодическая печать</t>
  </si>
  <si>
    <t>6.11.8</t>
  </si>
  <si>
    <t>экологические мероприятия и изготовление отчетов</t>
  </si>
  <si>
    <t>Плата за услуги производилась в соответствии с договорами.</t>
  </si>
  <si>
    <t>6.11.9</t>
  </si>
  <si>
    <t>приобретение правоустанавливающих и идентификационных  документов на недвижимое имущество</t>
  </si>
  <si>
    <t>6.11.10</t>
  </si>
  <si>
    <t>Техническая экспертиза выполнения утвержденной инвестиционной программы</t>
  </si>
  <si>
    <t>6.11.11</t>
  </si>
  <si>
    <t>Переоценка основных средств</t>
  </si>
  <si>
    <t>6.11.12</t>
  </si>
  <si>
    <t xml:space="preserve">Разработка, внедрение и сертификация структурированной системы экологического менеджмента </t>
  </si>
  <si>
    <t>7</t>
  </si>
  <si>
    <t>Расходы на содержание службы сбыта, всего</t>
  </si>
  <si>
    <t>7.1</t>
  </si>
  <si>
    <t>фактические затраты по фонду оплаты труда произведены в размере 104% от сметы.</t>
  </si>
  <si>
    <t>7.2</t>
  </si>
  <si>
    <t>7.3</t>
  </si>
  <si>
    <t>7.3.1</t>
  </si>
  <si>
    <t>7.4</t>
  </si>
  <si>
    <t>Расходы на оформление квитанций</t>
  </si>
  <si>
    <t>7.5</t>
  </si>
  <si>
    <t>7.6</t>
  </si>
  <si>
    <t>Проездные</t>
  </si>
  <si>
    <t>7.7</t>
  </si>
  <si>
    <t>Прочие</t>
  </si>
  <si>
    <t>7.7.1</t>
  </si>
  <si>
    <t xml:space="preserve">По фактическому потреблению тепловой энергии, фактические затраты по данной статье составляют 97% от сметы.
Тариф для прочих потребителей, имеющих общедомовые приборы учета тепловой энергии в начале года составлял 11 388,9 тенге/ Гкал без НДС.
</t>
  </si>
  <si>
    <t>7.7.2</t>
  </si>
  <si>
    <t>По фактическому потреблению электрической энергии, фактические затраты по данной статье составляют 98% от сметы.</t>
  </si>
  <si>
    <t>7.7.3</t>
  </si>
  <si>
    <t>7.7.4</t>
  </si>
  <si>
    <t>опломбировка приборов учета воды</t>
  </si>
  <si>
    <t>7.7.5</t>
  </si>
  <si>
    <t>Расходы на единый информационно-расчетный центр (ЕИРЦ)</t>
  </si>
  <si>
    <t>Плата за услуги производилась в соответствии с договором.</t>
  </si>
  <si>
    <t>8</t>
  </si>
  <si>
    <t>Расходы на выплату вознаграждений (ЕБРР)</t>
  </si>
  <si>
    <t>Выплата процентов производится ежеквартально по выставленным счетам согласно кредитных договоров</t>
  </si>
  <si>
    <t>III</t>
  </si>
  <si>
    <t>Всего затрат</t>
  </si>
  <si>
    <t>IV</t>
  </si>
  <si>
    <t>Доход</t>
  </si>
  <si>
    <t>V</t>
  </si>
  <si>
    <t>Регулируемая база задействованных активов (РБА)</t>
  </si>
  <si>
    <t>VI</t>
  </si>
  <si>
    <t>Всего доходов</t>
  </si>
  <si>
    <t>Необоснованный доход (Приказ ВКТ от 27.11.2024г. №142-ОД)</t>
  </si>
  <si>
    <t>Всего доходов за минусом необоснованного дохода</t>
  </si>
  <si>
    <t>VII</t>
  </si>
  <si>
    <t>Объемы оказываемых услуг</t>
  </si>
  <si>
    <t>тыс. м3</t>
  </si>
  <si>
    <t>VIII</t>
  </si>
  <si>
    <t>Нормативные потери</t>
  </si>
  <si>
    <t>%</t>
  </si>
  <si>
    <t>IX</t>
  </si>
  <si>
    <t>Тариф</t>
  </si>
  <si>
    <t>тенге/м3</t>
  </si>
  <si>
    <t>Тариф (с 01.07.2024г. по 31.12.2024г.)</t>
  </si>
  <si>
    <t>тарифы по группам потребителей:</t>
  </si>
  <si>
    <t>I группа - физические лица, относящиеся к группе население, физические лица, пользующиеся водой через садоводческие общества</t>
  </si>
  <si>
    <r>
      <t>тыс.м</t>
    </r>
    <r>
      <rPr>
        <vertAlign val="superscript"/>
        <sz val="10"/>
        <rFont val="Times New Roman"/>
        <family val="1"/>
        <charset val="204"/>
      </rPr>
      <t>3</t>
    </r>
  </si>
  <si>
    <t>тыс.тенге</t>
  </si>
  <si>
    <t>(с 01.01.2025г. по 30.03.2025г.)</t>
  </si>
  <si>
    <r>
      <t>тенге/м</t>
    </r>
    <r>
      <rPr>
        <vertAlign val="superscript"/>
        <sz val="10"/>
        <rFont val="Times New Roman"/>
        <family val="1"/>
        <charset val="204"/>
      </rPr>
      <t>3</t>
    </r>
  </si>
  <si>
    <t>(с 01.04.2025г. по 31.12.2025г.)</t>
  </si>
  <si>
    <t xml:space="preserve">II группа -  организации, содержащиеся за счет бюджета </t>
  </si>
  <si>
    <t>III группа - юридические лица,  прочие потребители</t>
  </si>
  <si>
    <t>тыс.м3</t>
  </si>
  <si>
    <t>Справочно.</t>
  </si>
  <si>
    <t xml:space="preserve">№ п/п </t>
  </si>
  <si>
    <t>Наименование показателей</t>
  </si>
  <si>
    <t xml:space="preserve">Ед. изм. </t>
  </si>
  <si>
    <t xml:space="preserve">Среднесписочная численность работников, всего </t>
  </si>
  <si>
    <t xml:space="preserve">человек </t>
  </si>
  <si>
    <t xml:space="preserve">в том числе: </t>
  </si>
  <si>
    <t>9.1</t>
  </si>
  <si>
    <t xml:space="preserve">производственного персонала </t>
  </si>
  <si>
    <t>9.2</t>
  </si>
  <si>
    <t xml:space="preserve">административного персонала </t>
  </si>
  <si>
    <t>9.3</t>
  </si>
  <si>
    <t>служба сбыта</t>
  </si>
  <si>
    <t>10</t>
  </si>
  <si>
    <t xml:space="preserve">Среднемесячная заработная плата, всего </t>
  </si>
  <si>
    <t>тенге</t>
  </si>
  <si>
    <t>10.1</t>
  </si>
  <si>
    <t>10.2</t>
  </si>
  <si>
    <t>10.3</t>
  </si>
  <si>
    <t>11</t>
  </si>
  <si>
    <t xml:space="preserve">Капитальный ремонт, приводящий к увеличению стоимости основных средств </t>
  </si>
  <si>
    <t xml:space="preserve">тыс. тенге </t>
  </si>
  <si>
    <t>12</t>
  </si>
  <si>
    <t xml:space="preserve">Затраты, осуществляемые за счет прибыли </t>
  </si>
  <si>
    <t>12.1</t>
  </si>
  <si>
    <t xml:space="preserve">в.т.ч. на Инвестиционную программу </t>
  </si>
  <si>
    <t>12.2</t>
  </si>
  <si>
    <t>возврат заемных средст</t>
  </si>
  <si>
    <t>13</t>
  </si>
  <si>
    <t xml:space="preserve">Текущий (планово-предупредительный) ремонт, выполняемый хозяйственным способом </t>
  </si>
  <si>
    <t>13.1</t>
  </si>
  <si>
    <t xml:space="preserve">материалы на ремонт </t>
  </si>
  <si>
    <t>13.2</t>
  </si>
  <si>
    <t xml:space="preserve">заработная плата </t>
  </si>
  <si>
    <t>13.3</t>
  </si>
  <si>
    <t xml:space="preserve">социальный налог </t>
  </si>
  <si>
    <t>Адрес: г.Петпропавловск, пр.Кировский 2</t>
  </si>
  <si>
    <t>приемная тел. 53-59-96</t>
  </si>
  <si>
    <t>исп. ПЭО т.53-59-97</t>
  </si>
  <si>
    <t>Генеральный директор ТОО «Қызылжар су»                                                                 Ж.Х. Султанов</t>
  </si>
  <si>
    <t>30.04.26г.</t>
  </si>
  <si>
    <t>на услугу по отводу и очистке сточных вод на 2025 год</t>
  </si>
  <si>
    <t>Расходы химреактивов производится на основании количества проведенных анализов исследования сточных вод, согласно экологического законодательства и требования СанПин. И изменения цен на химреактивы.</t>
  </si>
  <si>
    <t xml:space="preserve">Для содержания автотранспортной и специальной техники в рабочем состоянии. Перерасход сложился за счет роста цен на запасные части. Автотранспортный парк и парк тяжелой и специальной техники обновляется, но однако остается высокий процент износа, в том числе 80 единица техники из 121 единицы эксплуатируется с превышением нормативного срока эксплуатации, что приводит к увеличению издержек по их содержанию и ремонту.
Характеристика транспорта:
- средняя степень изношенности – 73,96%
- 28,93% находится в хорошем и удовлетворительном состоянии, 
- 71,07% характеризуется высокой степенью физического износа, в том числе 80 единица эксплуатируются с превышением нормативного срока эксплуатации и в первую очередь подлежат замене.
</t>
  </si>
  <si>
    <t>Перерасход затрат произошел в связи с увеличением аварийно-восстановительных работ на сетях и ростом количества выездов аварийных бригад.</t>
  </si>
  <si>
    <t xml:space="preserve">По фактическому потреблению тепловой энергии, фактические затраты по данной статье составляют 98% от сметы.
Тариф для прочих потребителей, имеющих общедомовые приборы учета тепловой энергии в начале года составлял 11 388,9 тенге/ Гкал без НДС.
</t>
  </si>
  <si>
    <t>Экономия произошла по причине того, что в тарифной смете расходы учтены по 27 тенге 97 тиын, а фактический  тариф на электроэнергию не менялся в течении всего года и составлял 25,88 тенге без НДС за 1 кВт/час.</t>
  </si>
  <si>
    <t>Фактические затраты по фонду оплаты труда произведены в размере 99% от сметы. Экономия по данной статье была направлена на выплату премии производственному персоналу.</t>
  </si>
  <si>
    <t xml:space="preserve">Расход материалов в связи с проведением мероприятий по ремонтной компании. </t>
  </si>
  <si>
    <t>Списание спец.одежды производится по норме  согласно Приказа «Об утверждении норм выдачи специальной одежды и других средств индивидуальной защиты работникам организаций различных видов экономической деятельности».</t>
  </si>
  <si>
    <t>Расходы производились в соответствии с договором. Фактические затраты по данной статье составили 99% от сметы.</t>
  </si>
  <si>
    <t>Фактические затраты по фонду оплаты труда произведены в размере 97% от сметы. Экономия по данной статье направлена на выплату премии сотрудникам предприятия.</t>
  </si>
  <si>
    <t xml:space="preserve">Сумма затрат сложилась из фактических расходов предприятия по введению банковских операций. </t>
  </si>
  <si>
    <t>Потребление теплоэнергии в целях производственной необходимости. Увеличение тарифа на тепло с 01.01.2025  года.</t>
  </si>
  <si>
    <t>По фактическому потреблению электрической энергии, фактические затраты по данной статье составляют 97% от сметы.</t>
  </si>
  <si>
    <t>В связи с повышение цен на канцелярские принадлежности и расходные материалы. Увеличение печати документов, отчетов и служебной переписки.</t>
  </si>
  <si>
    <t>Фактические затраты по фонду оплаты труда произведены в размере 104% от сметы.</t>
  </si>
  <si>
    <t>Необоснованный доход (Приказ ВКТ от 27.11.2024г. №143-ОД)</t>
  </si>
  <si>
    <t>«Қызылжар су» ЖШС 2025 жылға арналған сарқынды суларды бұру және тазарту жөніндегі қызметке тарифтік сметасының орындалуы туралы есебі</t>
  </si>
  <si>
    <t>р/с №</t>
  </si>
  <si>
    <t>Көрсеткіштердің атауы</t>
  </si>
  <si>
    <t xml:space="preserve">өлшем. бірл. </t>
  </si>
  <si>
    <t>Бекітілген тарифтік сметада көзделген</t>
  </si>
  <si>
    <t>Тарифтік сметаның нақты қалыптасқан көрсеткіштері</t>
  </si>
  <si>
    <t>Ауытқу</t>
  </si>
  <si>
    <t>Ауытқудың себептері</t>
  </si>
  <si>
    <t>Тауарларды өндіруге және қызметтерді ұсынуға арналған шығындар, барлығы, оның ішінде:</t>
  </si>
  <si>
    <t>мың. теңге</t>
  </si>
  <si>
    <t>Материалдық шығындар,</t>
  </si>
  <si>
    <t>оның ішінде:</t>
  </si>
  <si>
    <t>шикізат пен материалдар</t>
  </si>
  <si>
    <t>оның ішінде: хим. Реагенттер</t>
  </si>
  <si>
    <t>Химиялық реактивтердің шығыстары экологиялық заңнамаға және СанПин талаптарына сәйкес сарқынды суларды зерттеуге жүргізілген талдаулардың саны негізінде жүргізіледі. Және химиялық реактивтер бағасының өзгеруі.</t>
  </si>
  <si>
    <t xml:space="preserve">                көмір</t>
  </si>
  <si>
    <t xml:space="preserve">               қосалқы/бөлшектер</t>
  </si>
  <si>
    <t xml:space="preserve">Автокөлік және арнайы техниканы жұмыс жағдайында ұстау үшін. Артық шығын қосалқы бөлшектер бағасының өсуі есебінен қалыптасты. Автокөлік паркі мен ауыр және арнайы техника паркі жаңартылуда, алайда тозудың жоғары пайызы сақталуда, оның ішінде 121 бірліктен тұратын техниканың 80 бірлігі пайдаланудың нормативтік мерзімінен асыра пайдаланылуда, бұл оларды күтіп ұстау мен жөндеу бойынша шығындардың ұлғаюына алып келеді._x000D_
Көліктің сипаттамасы:_x000D_
- тозудың орташа дәрежесі - 73,96%_x000D_
- 28,93% -ы жақсы және қанағаттанарлық жағдайда,_x000D_
- 71,07% физикалық тозудың жоғары дәрежесімен сипатталады, оның ішінде 80 бірлік пайдаланудың нормативтік мерзімінен асыра пайдаланылады және бірінші кезекте ауыстырылуға жатады._x000D_
</t>
  </si>
  <si>
    <t>ЖЖМ</t>
  </si>
  <si>
    <t>Шығындардың артық шығыны желілердегі авариялық-қалпына келтіру жұмыстарының ұлғаюына және авариялық бригадалардың шығу санының өсуіне байланысты болды.</t>
  </si>
  <si>
    <t xml:space="preserve"> - с воды убрать на стоки</t>
  </si>
  <si>
    <t>жылуэнергиясы</t>
  </si>
  <si>
    <t>"Жылу энергиясын нақты тұтыну бойынша осы бап бойынша нақты шығындар сметаның 98% -ын құрайды.
Жыл басында үйге ортақ жылу энергиясын есептеу аспаптары бар өзге тұтынушылар үшін тариф ҚҚС-сыз 11 388,9 теңге/Гкал құрады.
"</t>
  </si>
  <si>
    <t>Үнемдеу тарифтік сметада шығыстар 27 теңгеден 97 тиын ескерілгендіктен болды, ал электр энергиясының нақты тарифі жыл бойы өзгерген жоқ және 1 кВт/сағ үшін ҚҚС-сыз 25,88 теңгені құрады.</t>
  </si>
  <si>
    <t>Еңбекке ақы төлеуге арналған шығындар, барлығы</t>
  </si>
  <si>
    <t>Жалақы</t>
  </si>
  <si>
    <t>Еңбекақы төлеу қоры бойынша нақты шығындар сметаның 99% -ы мөлшерінде жүргізілді. Осы бап бойынша үнемдеу өндірістік персоналға сыйақы төлеуге бағытталды.</t>
  </si>
  <si>
    <t>Әлеуметтік салық, әлеуметтік аударымдар</t>
  </si>
  <si>
    <t>Міндетті зейнетақы кәсіптік жарналары</t>
  </si>
  <si>
    <t>Жұмыс берушінің міндетті зейнетақы жарналары</t>
  </si>
  <si>
    <t>міндетті әлеуметтік медициналық сақтандыру</t>
  </si>
  <si>
    <t>Жыл қорытындысы бойынша амортизациялық аударымдардың нақты сомасы.</t>
  </si>
  <si>
    <t>Жөндеу, барлығы</t>
  </si>
  <si>
    <t>СЖ құнының өсуіне әкелмейтін су құбыры желілерін қалпына келтіру және ағымдағы жоспарлы жөндеу жұмыстарын жүргізуге, материалдар мен көрсетілетін қызметтер бағасының өсуіне байланысты.</t>
  </si>
  <si>
    <t>негізгі құралдар құнының өсуіне алып келмейтін күрделі жөндеу</t>
  </si>
  <si>
    <t>Өзге шығындар, барлығы</t>
  </si>
  <si>
    <t>байланыс қызметтері</t>
  </si>
  <si>
    <t>Шығыстар шартқа сәйкес жүргізілді.</t>
  </si>
  <si>
    <t>факт</t>
  </si>
  <si>
    <t>күзет қызметі</t>
  </si>
  <si>
    <t>кадрлар даярлау</t>
  </si>
  <si>
    <t>еңбекті қорғау және ТҚ</t>
  </si>
  <si>
    <t>2025 жылы өнеркәсіптік қауіпсіздік саласында қызметкерлерді бастапқы және қайталама оқыту, сондай-ақ АТ және ТБ саласында қызметкерлерді оқыту жүргізілді.</t>
  </si>
  <si>
    <t>жер үсті ағынын реттеу жөніндегі қызметтер</t>
  </si>
  <si>
    <t>өндірістік үй-жайларды дезинфекциялау, дератизациялау,</t>
  </si>
  <si>
    <t>Қызмет көрсетуге жасалған шартқа сәйкес.</t>
  </si>
  <si>
    <t>сақтандырудың міндетті түрлері</t>
  </si>
  <si>
    <t>Көлік иелерінің АҚЖ сақтандыруы, сондай-ақ объектілердің иелерін, автокөлік иелерін, жұмыс берушіні жұмыскерлердің өмірі мен денсаулығы үшін АҚЖ міндетті сақтандыру, міндетті экологиялық сақтандыру жүргізілді.</t>
  </si>
  <si>
    <t>басқа да шығын</t>
  </si>
  <si>
    <t>оның ішінде: өлшеу құралдарын тексеру</t>
  </si>
  <si>
    <t>өзге де цех материалдары</t>
  </si>
  <si>
    <t>Жөндеу компаниясы бойынша іс-шараларды жүргізуге байланысты материалдардың шығысы.</t>
  </si>
  <si>
    <t>жылу маусымына дайындық актісін алу үшін сараптама жүргізу</t>
  </si>
  <si>
    <t>санитарлық-гигиеналық және бактериологиялық зерттеулер</t>
  </si>
  <si>
    <t>жол жүру ақысы</t>
  </si>
  <si>
    <t>қалдықтарды жою жөніндегі қызметтер</t>
  </si>
  <si>
    <t>Әкетілген қалдықтардың нақты көлемінің азаюына, сондай-ақ көрсетілген қызметтер көлемінің азаюына байланысты қызметтер толық көлемде орындалмаған.</t>
  </si>
  <si>
    <t>арнайы киім</t>
  </si>
  <si>
    <t>Арнайы киімді есептен шығару «Экономикалық қызметтің әртүрлі ұйымдарының қызметкерлеріне арнайы киім мен басқа да жеке қорғаныш құралдарын беру нормаларын бекіту туралы» бұйрыққа сәйкес норма бойынша жүргізіледі.</t>
  </si>
  <si>
    <t>Сарқынды суларды биологиялық тазарту жөніндегі қызметтер</t>
  </si>
  <si>
    <t>Шығыстар шартқа сәйкес жүргізілді. Осы бап бойынша нақты шығындар сметаның 99% -ын құрады.</t>
  </si>
  <si>
    <t>Энергетикалық аудит жүргізу жөніндегі қызметтер</t>
  </si>
  <si>
    <t>Ішкі аудит жүргізу жөніндегі қызметтер</t>
  </si>
  <si>
    <t>Кезең шығындары, барлығы</t>
  </si>
  <si>
    <t>Жалпы және әкімшілік, барлығы</t>
  </si>
  <si>
    <t>Әкімшілік персоналдың жалақысы</t>
  </si>
  <si>
    <t>Еңбекақы төлеу қоры бойынша нақты шығындар сметаның 97% -ы мөлшерінде жүргізілді. Осы бап бойынша үнемдеу кәсіпорын қызметкерлеріне сыйлықақы төлеуге бағытталған.</t>
  </si>
  <si>
    <t>Банк қызметтері, жинақ кассалары</t>
  </si>
  <si>
    <t>Шығындар сомасы кәсіпорынның банк операцияларын енгізу жөніндегі нақты шығыстарынан құралды.</t>
  </si>
  <si>
    <t xml:space="preserve">Техникалық басқару құралдарын, байланыс тораптарын ұстауға және оларға қызмет көрсетуге арналған шығындар </t>
  </si>
  <si>
    <t>Тұтынылатын шығыс материалдары көлемінің өзгеруіне байланысты нақты шығындар бойынша.</t>
  </si>
  <si>
    <t>Коммуналдық қызметтер</t>
  </si>
  <si>
    <t xml:space="preserve">жылуэнергиясы </t>
  </si>
  <si>
    <t>Өндірістік қажеттілік мақсатында жылу энергиясын тұтыну. 01.01.2025 жылдан бастап жылу тарифін арттыру.</t>
  </si>
  <si>
    <t>Электр энергиясын нақты тұтыну бойынша осы бап бойынша нақты шығындар сметаның 97% -ын құрайды.</t>
  </si>
  <si>
    <t>Іссапар шығындары</t>
  </si>
  <si>
    <t>Іссапарлар өндірістік қажеттілік мақсатында қызметтік іссапарлар туралы қағидаларға сәйкес жүргізіледі.</t>
  </si>
  <si>
    <t>Салықтар</t>
  </si>
  <si>
    <t>жер салығы, жер телімдерін пайдаланғаны үшін төлем</t>
  </si>
  <si>
    <t>мүліктік</t>
  </si>
  <si>
    <t>қоршаған ортаға эмиссия үшін төлем</t>
  </si>
  <si>
    <t>көліктік</t>
  </si>
  <si>
    <t>су ресурстарын пайдаланғаны үшін төлем</t>
  </si>
  <si>
    <t>р/жиілік</t>
  </si>
  <si>
    <t>кеңсе тауарлары</t>
  </si>
  <si>
    <t>Кеңсе құралдары мен шығыс материалдары бағасының көтерілуіне байланысты. Құжаттарды, есептерді және қызметтік хат алмасуларды басып шығаруды ұлғайту.</t>
  </si>
  <si>
    <t xml:space="preserve"> - убрать с воды на стоки</t>
  </si>
  <si>
    <t xml:space="preserve">  - 1000 т.т нужно списать еще</t>
  </si>
  <si>
    <t>көлік қызметін қамтамасыз ету</t>
  </si>
  <si>
    <t>Қала учаскелерiндегi желiлердi жаңғырту, қайта жаңарту және күрделi жөндеу жөнiндегi жұмыстарды жүргiзуге байланысты.</t>
  </si>
  <si>
    <t>ақпараттық қызметтер және бағдарламалық қамтамасыз ету</t>
  </si>
  <si>
    <t>Бағдарламалық өнімдерді сүйемелдеу қызметтерінің нақты көлемінің төмендеуі. Қызмет көрсетілетін бағдарламалар мен жүйелердің санын азайту.</t>
  </si>
  <si>
    <t>пошта шығындары</t>
  </si>
  <si>
    <t>Нақты шығындар заңнамаға сәйкес өндірістік қажеттілікке және құжат айналымын сақтауға байланысты жүзеге асырылды.</t>
  </si>
  <si>
    <t>парниктік газдарды түгендеу паспортын дайындау</t>
  </si>
  <si>
    <t>мерзімді баспа</t>
  </si>
  <si>
    <t>экологиялық іс-шаралар және есептер дайындау</t>
  </si>
  <si>
    <t>Қызметтер үшін ақы төлеу шарттарға сәйкес жүргізілді.</t>
  </si>
  <si>
    <t>жылжымайтын мүлікке құқық белгілейтін және сәйкестендіру құжаттарын сатып алу</t>
  </si>
  <si>
    <t>Бекітілген инвестициялық бағдарламаны орындаудың техникалық сараптамасы</t>
  </si>
  <si>
    <t>Негізгі құралдарды қайта бағалау</t>
  </si>
  <si>
    <t>Экологиялық менеджменттің құрылымдалған жүйесін әзірлеу, енгізу және сертификаттау</t>
  </si>
  <si>
    <t>Өткізу қызметін қамтамасыз етуге арналған шығындар, барлығы</t>
  </si>
  <si>
    <t>Еңбекақы төлеу қоры бойынша нақты шығындар сметаның 104% -ы мөлшерінде жүргізілді.</t>
  </si>
  <si>
    <t>Түбіртектерді ресімдеуге арналған шығындар</t>
  </si>
  <si>
    <t xml:space="preserve">  - 1500 т.т нужно списать еще</t>
  </si>
  <si>
    <t>Өзгелер</t>
  </si>
  <si>
    <t>суды есепке алу құралдарын пломбалау</t>
  </si>
  <si>
    <t>Бірыңғай ақпараттық-есеп айырысу орталығына  арналған шығындар</t>
  </si>
  <si>
    <t>Қызметтер үшін ақы төлеу шартқа сәйкес жүргізілді.</t>
  </si>
  <si>
    <t>Сыйақыларды төлеуге арналған шығындар (ЕҚДБ)</t>
  </si>
  <si>
    <t>Пайыздарды төлеу кредиттік шарттарға сәйкес тоқсан сайын ұсынылған шоттар бойынша жүргізіледі</t>
  </si>
  <si>
    <t>Барлық шығындар</t>
  </si>
  <si>
    <t>Кіріс</t>
  </si>
  <si>
    <t>Қолданысқа енгізілген активтердің реттелетін базасы (АРБ)</t>
  </si>
  <si>
    <t>Барлық кірістер</t>
  </si>
  <si>
    <t>Негiзсiз кіріс (ДКК 27.11.2024ж. № 143-НҚ)</t>
  </si>
  <si>
    <t>Негізсіз кірісті шегергендегі барлық кірістер</t>
  </si>
  <si>
    <t>мың теңге</t>
  </si>
  <si>
    <t>Көрсетілетін қызметтердің көлемі</t>
  </si>
  <si>
    <t>м3. мың</t>
  </si>
  <si>
    <t>Нормативтік шығындар</t>
  </si>
  <si>
    <t>м3/теңге</t>
  </si>
  <si>
    <t xml:space="preserve">мекенжай:: Петропавл қ, Киров қ, 2, </t>
  </si>
  <si>
    <t>қабылдау бөлімі: тел. 53-59-96</t>
  </si>
  <si>
    <t>орынд. ЖЭБ т.53-59-97</t>
  </si>
  <si>
    <t xml:space="preserve"> «Қызылжар су»  ЖШС  Бас директоры                                                               Ж.Х. Сұлтанов</t>
  </si>
  <si>
    <t>30.04.26ж</t>
  </si>
  <si>
    <t>«Қызылжар су» ЖШС-нің 2025 жылға арналған магистральдық құбыржолдары мен тарату желілері арқылы су беру қызметіне арналған тарифтік сметасының орындалуы туралы есебі</t>
  </si>
  <si>
    <t>мың. тенге</t>
  </si>
  <si>
    <t>Химиялық реагенттердің нақты шығыны Есіл өзеніндегі бастапқы судың көрсеткіштеріне байланысты.</t>
  </si>
  <si>
    <t xml:space="preserve">                 көмір</t>
  </si>
  <si>
    <t xml:space="preserve">                 қосалқы бөлшектер</t>
  </si>
  <si>
    <t xml:space="preserve">"Жөндеу мен қосалқы бөлшектерді ауыстыруды қажет етпейтін жаңа техниканы сатып алуға байланысты бөлшектерді ауыстырудың нақты көлемі жоспарланған көлемнен төмен болды.
Жаңа қосалқы бөлшектерді сатып алудың орнына бұрын сатып алынған және қоймада тұрған бөлшектер пайдаланылды.
</t>
  </si>
  <si>
    <t>Артық шығын өндірістік қызмет барысында осы бап бойынша нақты шығындарды жүзеге асыру нәтижесінде алынды.</t>
  </si>
  <si>
    <t xml:space="preserve">"Жылу энергиясын нақты тұтыну бойынша осы бап бойынша нақты шығындар сметаның 95% -ын құрайды.
Жыл басында үйге ортақ жылу энергиясын есептеу аспаптары бар өзге тұтынушылар үшін тариф ҚҚС-сыз 11 388,9 теңге/Гкал құрады.
</t>
  </si>
  <si>
    <t>Электр энергиясын нақты тұтыну бойынша осы бап бойынша нақты шығындар сметаның 103% -ын құрайды.</t>
  </si>
  <si>
    <t>Еңбекақы төлеу қоры бойынша нақты шығындар сметаның 98% -ы мөлшерінде жүргізілді. Осы бап бойынша үнемдеу өндірістік персоналға сыйақы төлеуге бағытталды.</t>
  </si>
  <si>
    <t>мыңс. тенге</t>
  </si>
  <si>
    <t>тмың. тенге</t>
  </si>
  <si>
    <t>Жөндеу/барлығы</t>
  </si>
  <si>
    <t>СЖ құнының өсуіне алып келмейтін су құбыры желілерін қалпына келтіру және ағымдағы жоспарлы жөндеу бойынша жұмыстарды жүргізуге арналған сатып алу бойынша үнемдеуге байланысты.</t>
  </si>
  <si>
    <t>Шығындар шартқа сәйкес жүргізілді.</t>
  </si>
  <si>
    <t>2025 жылы өнеркәсіптік қауіпсіздік саласында қызметкерлерді бастапқы және қайталама оқыту, сондай-ақ АТ және ТҚ саласында қызметкерлерді оқыту жүргізілді.</t>
  </si>
  <si>
    <t>Материалдар мен қызметтер бағасының өсуі. 2025 жылдың 4 тоқсанында кәсіпорын қызметкерлерінің міндетті медициналық тексеруі өткізілді.</t>
  </si>
  <si>
    <t>мың тенге</t>
  </si>
  <si>
    <t>еңбекақы төлеу қоры бойынша нақты шығындар сметаның 97% -ы мөлшерінде жүргізілді. Осы бап бойынша үнемдеу кәсіпорын қызметкерлеріне сыйлықақы төлеуге бағытталған.</t>
  </si>
  <si>
    <t>: Шығындар сомасы кәсіпорынның банк операцияларын енгізу жөніндегі нақты шығыстарынан құралды.</t>
  </si>
  <si>
    <t>Техникалық басқару құралдарын, байланыс тораптарын ұстауға және оларға қызмет көрсетуге арналған шығындар</t>
  </si>
  <si>
    <t>"Жылу энергиясын нақты тұтыну бойынша осы бап бойынша нақты шығындар сметаның 96% -ын құрайды.
Жыл басында үйге ортақ жылу энергиясын есептеу аспаптары бар өзге тұтынушылар үшін тариф ҚҚС-сыз 11 388,9 теңге/Гкал құрады.
"</t>
  </si>
  <si>
    <t>Электр энергиясын нақты тұтыну бойынша осы бап бойынша нақты шығындар сметаның 96% -ын құрайды.</t>
  </si>
  <si>
    <t>салықтар</t>
  </si>
  <si>
    <t>р/жиелілік</t>
  </si>
  <si>
    <t>Осы бап бойынша нақты шығындар сметаның 95% -ын құрайды.</t>
  </si>
  <si>
    <t>жалақы</t>
  </si>
  <si>
    <t>еңбекақы төлеу қоры бойынша нақты шығындар сметаның 104% -ы мөлшерінде жүргізілді.</t>
  </si>
  <si>
    <t>өзгелер</t>
  </si>
  <si>
    <t xml:space="preserve">"Жылу энергиясын нақты тұтыну бойынша осы бап бойынша нақты шығындар сметаның 97% -ын құрайды.
Жыл басында үйге ортақ жылу энергиясын есептеу аспаптары бар өзге тұтынушылар үшін тариф ҚҚС-сыз 11 388,9 теңге/Гкал құрады.
</t>
  </si>
  <si>
    <t>Электр энергиясын нақты тұтыну бойынша осы бап бойынша нақты шығындар сметаның 98% -ын құрайды.</t>
  </si>
  <si>
    <t>Бірыңғай ақпараттық-есеп айырысу орталығына арналған шығындар</t>
  </si>
  <si>
    <t>кіріс</t>
  </si>
  <si>
    <t>кірістердің барлығы</t>
  </si>
  <si>
    <t>Негiзсiз кіріс (ДКК 27.11.2024ж. № 142-НҚ)</t>
  </si>
  <si>
    <t>мың. м3</t>
  </si>
  <si>
    <t>м3. теңге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</si>
</sst>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
    <numFmt numFmtId="167" formatCode="0.0"/>
  </numFmts>
  <fonts count="24" x14ac:knownFonts="1">
    <font>
      <sz val="11"/>
      <color theme="1"/>
      <name val="Calibri"/>
      <family val="2"/>
      <charset val="204"/>
      <scheme val="minor"/>
    </font>
    <font>
      <sz val="10"/>
      <color theme="1"/>
      <name val="Calibri"/>
      <family val="2"/>
      <charset val="204"/>
      <scheme val="minor"/>
    </font>
    <font>
      <sz val="11"/>
      <name val="Calibri"/>
      <family val="2"/>
      <charset val="204"/>
      <scheme val="minor"/>
    </font>
    <font>
      <sz val="12"/>
      <name val="Times New Roman"/>
      <family val="1"/>
      <charset val="204"/>
    </font>
    <font>
      <b/>
      <sz val="11"/>
      <color theme="1"/>
      <name val="Times New Roman"/>
      <family val="1"/>
      <charset val="204"/>
    </font>
    <font>
      <sz val="10"/>
      <name val="Calibri"/>
      <family val="2"/>
      <charset val="204"/>
      <scheme val="minor"/>
    </font>
    <font>
      <b/>
      <sz val="10"/>
      <name val="Times New Roman"/>
      <family val="1"/>
      <charset val="204"/>
    </font>
    <font>
      <b/>
      <sz val="10"/>
      <color theme="1"/>
      <name val="Times New Roman"/>
      <family val="1"/>
      <charset val="204"/>
    </font>
    <font>
      <b/>
      <sz val="11"/>
      <name val="Times New Roman"/>
      <family val="1"/>
      <charset val="204"/>
    </font>
    <font>
      <b/>
      <i/>
      <sz val="10"/>
      <name val="Times New Roman"/>
      <family val="1"/>
      <charset val="204"/>
    </font>
    <font>
      <sz val="10"/>
      <name val="Times New Roman"/>
      <family val="1"/>
      <charset val="204"/>
    </font>
    <font>
      <i/>
      <sz val="10"/>
      <name val="Times New Roman"/>
      <family val="1"/>
      <charset val="204"/>
    </font>
    <font>
      <sz val="11"/>
      <name val="Times New Roman"/>
      <family val="1"/>
      <charset val="204"/>
    </font>
    <font>
      <sz val="11"/>
      <color theme="1"/>
      <name val="Times New Roman"/>
      <family val="1"/>
      <charset val="204"/>
    </font>
    <font>
      <sz val="10"/>
      <color theme="1"/>
      <name val="Times New Roman"/>
      <family val="1"/>
      <charset val="204"/>
    </font>
    <font>
      <i/>
      <sz val="9"/>
      <name val="Times New Roman"/>
      <family val="1"/>
      <charset val="204"/>
    </font>
    <font>
      <vertAlign val="superscript"/>
      <sz val="10"/>
      <name val="Times New Roman"/>
      <family val="1"/>
      <charset val="204"/>
    </font>
    <font>
      <b/>
      <sz val="10"/>
      <name val="Calibri"/>
      <family val="2"/>
      <charset val="204"/>
      <scheme val="minor"/>
    </font>
    <font>
      <b/>
      <sz val="12"/>
      <name val="Times New Roman"/>
      <family val="1"/>
      <charset val="204"/>
    </font>
    <font>
      <b/>
      <sz val="11"/>
      <name val="Calibri"/>
      <family val="2"/>
      <charset val="204"/>
      <scheme val="minor"/>
    </font>
    <font>
      <sz val="10"/>
      <name val="Arial Cyr"/>
      <charset val="204"/>
    </font>
    <font>
      <sz val="10"/>
      <name val="Arial"/>
      <family val="2"/>
      <charset val="204"/>
    </font>
    <font>
      <sz val="11"/>
      <color rgb="FFFF0000"/>
      <name val="Calibri"/>
      <family val="2"/>
      <charset val="204"/>
      <scheme val="minor"/>
    </font>
    <font>
      <b/>
      <sz val="11"/>
      <color rgb="FFFF0000"/>
      <name val="Times New Roman"/>
      <family val="1"/>
      <charset val="204"/>
    </font>
  </fonts>
  <fills count="5">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0" fillId="0" borderId="0"/>
    <xf numFmtId="0" fontId="21" fillId="0" borderId="0"/>
    <xf numFmtId="0" fontId="21" fillId="0" borderId="0"/>
  </cellStyleXfs>
  <cellXfs count="134">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right" vertical="center"/>
    </xf>
    <xf numFmtId="0" fontId="0" fillId="0" borderId="0" xfId="0" applyFill="1" applyAlignment="1">
      <alignment vertical="center"/>
    </xf>
    <xf numFmtId="0" fontId="5" fillId="0" borderId="0" xfId="0" applyFont="1" applyFill="1" applyAlignment="1">
      <alignment vertical="center"/>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3" fontId="6" fillId="0" borderId="2" xfId="0" applyNumberFormat="1" applyFont="1" applyFill="1" applyBorder="1" applyAlignment="1">
      <alignment horizontal="center" vertical="center"/>
    </xf>
    <xf numFmtId="3" fontId="8"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3" fontId="10" fillId="0" borderId="2" xfId="0" applyNumberFormat="1" applyFont="1" applyFill="1" applyBorder="1" applyAlignment="1">
      <alignment horizontal="center" vertical="center"/>
    </xf>
    <xf numFmtId="3" fontId="5" fillId="0" borderId="2" xfId="0" applyNumberFormat="1" applyFont="1" applyFill="1" applyBorder="1" applyAlignment="1">
      <alignment vertical="center"/>
    </xf>
    <xf numFmtId="0" fontId="0" fillId="0" borderId="2" xfId="0" applyFill="1" applyBorder="1" applyAlignment="1">
      <alignment vertical="center"/>
    </xf>
    <xf numFmtId="0" fontId="10" fillId="0" borderId="2" xfId="0" applyFont="1" applyFill="1" applyBorder="1" applyAlignment="1">
      <alignment horizontal="left" vertical="center" wrapText="1"/>
    </xf>
    <xf numFmtId="3" fontId="12" fillId="0" borderId="2"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xf>
    <xf numFmtId="3" fontId="14" fillId="0" borderId="2" xfId="0" applyNumberFormat="1" applyFont="1" applyFill="1" applyBorder="1" applyAlignment="1">
      <alignment horizontal="center" vertical="center"/>
    </xf>
    <xf numFmtId="0" fontId="10" fillId="0" borderId="2" xfId="0" applyFont="1" applyFill="1" applyBorder="1" applyAlignment="1">
      <alignment vertical="center" wrapText="1"/>
    </xf>
    <xf numFmtId="3" fontId="7"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3" fontId="4"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3" fontId="10" fillId="0" borderId="2" xfId="0" applyNumberFormat="1" applyFont="1" applyFill="1" applyBorder="1" applyAlignment="1">
      <alignment vertical="center"/>
    </xf>
    <xf numFmtId="3" fontId="13"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64" fontId="6" fillId="0" borderId="2"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4" fontId="6" fillId="0" borderId="2" xfId="0" applyNumberFormat="1" applyFont="1" applyFill="1" applyBorder="1" applyAlignment="1">
      <alignment horizontal="center" vertical="center"/>
    </xf>
    <xf numFmtId="4" fontId="8" fillId="0" borderId="2" xfId="0" applyNumberFormat="1" applyFont="1" applyFill="1" applyBorder="1" applyAlignment="1">
      <alignment horizontal="center" vertical="center"/>
    </xf>
    <xf numFmtId="4" fontId="4" fillId="0" borderId="2" xfId="0" applyNumberFormat="1" applyFont="1" applyFill="1" applyBorder="1" applyAlignment="1">
      <alignment horizontal="center" vertical="center"/>
    </xf>
    <xf numFmtId="165"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5" fontId="5" fillId="0" borderId="2" xfId="0" applyNumberFormat="1" applyFont="1" applyFill="1" applyBorder="1" applyAlignment="1">
      <alignment horizontal="center" vertical="center"/>
    </xf>
    <xf numFmtId="166" fontId="5" fillId="0" borderId="2" xfId="0" applyNumberFormat="1" applyFont="1" applyFill="1" applyBorder="1" applyAlignment="1">
      <alignment vertical="center"/>
    </xf>
    <xf numFmtId="0" fontId="10" fillId="0" borderId="5" xfId="0" applyFont="1" applyFill="1" applyBorder="1" applyAlignment="1">
      <alignment horizontal="center" vertical="center" wrapText="1"/>
    </xf>
    <xf numFmtId="0" fontId="10" fillId="0" borderId="2" xfId="0" applyFont="1" applyFill="1" applyBorder="1" applyAlignment="1">
      <alignment horizontal="left" vertical="center" wrapText="1"/>
    </xf>
    <xf numFmtId="165" fontId="10" fillId="0" borderId="2" xfId="0" applyNumberFormat="1" applyFont="1" applyFill="1" applyBorder="1" applyAlignment="1">
      <alignment horizontal="center" vertical="center"/>
    </xf>
    <xf numFmtId="165" fontId="13" fillId="2" borderId="2" xfId="0" applyNumberFormat="1" applyFont="1" applyFill="1" applyBorder="1" applyAlignment="1">
      <alignment horizontal="center" vertical="center"/>
    </xf>
    <xf numFmtId="2" fontId="10" fillId="0" borderId="5"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xf>
    <xf numFmtId="165" fontId="4" fillId="0" borderId="2" xfId="0" applyNumberFormat="1" applyFont="1" applyFill="1" applyBorder="1" applyAlignment="1">
      <alignment horizontal="center" vertical="center"/>
    </xf>
    <xf numFmtId="49" fontId="10" fillId="0" borderId="1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xf>
    <xf numFmtId="165" fontId="4"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5" fillId="0" borderId="0" xfId="0" applyFont="1" applyFill="1" applyBorder="1" applyAlignment="1">
      <alignment vertical="center"/>
    </xf>
    <xf numFmtId="165" fontId="17" fillId="0" borderId="0" xfId="0" applyNumberFormat="1" applyFont="1" applyFill="1" applyAlignment="1">
      <alignment vertical="center"/>
    </xf>
    <xf numFmtId="0" fontId="14" fillId="0" borderId="2" xfId="0" applyFont="1" applyFill="1" applyBorder="1" applyAlignment="1">
      <alignment vertical="center" wrapText="1"/>
    </xf>
    <xf numFmtId="0" fontId="5" fillId="0" borderId="2" xfId="0" applyFont="1" applyFill="1" applyBorder="1" applyAlignment="1">
      <alignment vertical="center"/>
    </xf>
    <xf numFmtId="165" fontId="5" fillId="0" borderId="0" xfId="0" applyNumberFormat="1" applyFont="1" applyFill="1" applyAlignment="1">
      <alignment vertical="center"/>
    </xf>
    <xf numFmtId="0" fontId="14" fillId="0" borderId="2" xfId="0"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0" fontId="10" fillId="0" borderId="0" xfId="0" applyFont="1" applyFill="1" applyAlignment="1">
      <alignment horizontal="left"/>
    </xf>
    <xf numFmtId="0" fontId="10" fillId="0" borderId="0" xfId="0" applyFont="1" applyFill="1" applyBorder="1" applyAlignment="1">
      <alignment vertical="center" wrapText="1"/>
    </xf>
    <xf numFmtId="3" fontId="10" fillId="0" borderId="0" xfId="0" applyNumberFormat="1" applyFont="1" applyFill="1" applyBorder="1" applyAlignment="1">
      <alignment horizontal="center" vertical="center" wrapText="1"/>
    </xf>
    <xf numFmtId="0" fontId="10" fillId="0" borderId="0" xfId="0" applyFont="1" applyFill="1"/>
    <xf numFmtId="0" fontId="8" fillId="0" borderId="0" xfId="0" applyFont="1" applyFill="1" applyAlignment="1">
      <alignment vertical="center"/>
    </xf>
    <xf numFmtId="3" fontId="12" fillId="0" borderId="0" xfId="0" applyNumberFormat="1" applyFont="1" applyFill="1" applyAlignment="1">
      <alignment horizontal="center"/>
    </xf>
    <xf numFmtId="3" fontId="12" fillId="0" borderId="0" xfId="0" applyNumberFormat="1" applyFont="1" applyFill="1" applyAlignment="1">
      <alignment horizontal="justify"/>
    </xf>
    <xf numFmtId="3" fontId="19" fillId="0" borderId="0" xfId="0" applyNumberFormat="1" applyFont="1" applyFill="1" applyAlignment="1">
      <alignment horizontal="center" vertical="center"/>
    </xf>
    <xf numFmtId="3" fontId="19" fillId="0" borderId="0" xfId="0" applyNumberFormat="1" applyFont="1" applyFill="1" applyAlignment="1">
      <alignment vertical="center"/>
    </xf>
    <xf numFmtId="3" fontId="2" fillId="0" borderId="0" xfId="0" applyNumberFormat="1" applyFont="1" applyFill="1" applyAlignment="1">
      <alignment vertical="center"/>
    </xf>
    <xf numFmtId="167" fontId="0" fillId="0" borderId="0" xfId="0" applyNumberFormat="1" applyFill="1" applyAlignment="1">
      <alignment vertical="center"/>
    </xf>
    <xf numFmtId="165" fontId="5" fillId="0" borderId="2" xfId="0" applyNumberFormat="1" applyFont="1" applyFill="1" applyBorder="1" applyAlignment="1">
      <alignment vertical="center"/>
    </xf>
    <xf numFmtId="0" fontId="5" fillId="0" borderId="2" xfId="0" applyFont="1" applyFill="1" applyBorder="1"/>
    <xf numFmtId="0" fontId="8" fillId="0" borderId="0" xfId="0" applyFont="1" applyFill="1" applyAlignment="1">
      <alignment horizontal="righ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3" fontId="8" fillId="0" borderId="0" xfId="0" applyNumberFormat="1" applyFont="1" applyFill="1" applyBorder="1" applyAlignment="1">
      <alignment horizontal="center" vertical="center"/>
    </xf>
    <xf numFmtId="3" fontId="0" fillId="0" borderId="0" xfId="0" applyNumberFormat="1" applyFill="1" applyAlignment="1">
      <alignment vertical="center"/>
    </xf>
    <xf numFmtId="0" fontId="0" fillId="0" borderId="0" xfId="0" applyFill="1" applyBorder="1" applyAlignment="1">
      <alignment vertical="center"/>
    </xf>
    <xf numFmtId="3" fontId="12" fillId="0" borderId="0" xfId="0" applyNumberFormat="1" applyFont="1" applyFill="1" applyBorder="1" applyAlignment="1">
      <alignment horizontal="center" vertical="center"/>
    </xf>
    <xf numFmtId="3" fontId="13" fillId="2" borderId="0"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164" fontId="23" fillId="0" borderId="0" xfId="0" applyNumberFormat="1" applyFont="1" applyFill="1" applyBorder="1" applyAlignment="1">
      <alignment horizontal="center" vertical="center"/>
    </xf>
    <xf numFmtId="164" fontId="13" fillId="0" borderId="0" xfId="0" applyNumberFormat="1" applyFont="1" applyFill="1" applyBorder="1" applyAlignment="1">
      <alignment horizontal="center" vertical="center"/>
    </xf>
    <xf numFmtId="164" fontId="0" fillId="0" borderId="0" xfId="0" applyNumberFormat="1" applyFill="1" applyAlignment="1">
      <alignment vertical="center"/>
    </xf>
    <xf numFmtId="167" fontId="0" fillId="4" borderId="0" xfId="0" applyNumberFormat="1" applyFill="1" applyAlignment="1">
      <alignment vertical="center"/>
    </xf>
    <xf numFmtId="3" fontId="4" fillId="0" borderId="0" xfId="0" applyNumberFormat="1" applyFont="1" applyFill="1" applyBorder="1" applyAlignment="1">
      <alignment horizontal="center" vertical="center"/>
    </xf>
    <xf numFmtId="3" fontId="13" fillId="2" borderId="11" xfId="0" applyNumberFormat="1" applyFont="1" applyFill="1" applyBorder="1" applyAlignment="1">
      <alignment horizontal="center" vertical="center"/>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164" fontId="13" fillId="2" borderId="12" xfId="0" applyNumberFormat="1" applyFont="1" applyFill="1" applyBorder="1" applyAlignment="1">
      <alignment horizontal="center" vertical="center"/>
    </xf>
    <xf numFmtId="164" fontId="13" fillId="2" borderId="11" xfId="0" applyNumberFormat="1" applyFont="1" applyFill="1" applyBorder="1" applyAlignment="1">
      <alignment horizontal="center" vertical="center"/>
    </xf>
    <xf numFmtId="3" fontId="23" fillId="0" borderId="0" xfId="0" applyNumberFormat="1" applyFont="1" applyFill="1" applyBorder="1" applyAlignment="1">
      <alignment horizontal="center" vertical="center"/>
    </xf>
    <xf numFmtId="0" fontId="22" fillId="0" borderId="0" xfId="0" applyFont="1" applyFill="1" applyAlignment="1">
      <alignment vertical="center"/>
    </xf>
    <xf numFmtId="2" fontId="0" fillId="4" borderId="0" xfId="0" applyNumberFormat="1" applyFill="1" applyAlignment="1">
      <alignment vertical="center"/>
    </xf>
    <xf numFmtId="3" fontId="4" fillId="3" borderId="0" xfId="0" applyNumberFormat="1" applyFont="1" applyFill="1" applyBorder="1" applyAlignment="1">
      <alignment horizontal="center" vertical="center"/>
    </xf>
    <xf numFmtId="167" fontId="0" fillId="0" borderId="0" xfId="0" applyNumberFormat="1" applyFill="1" applyBorder="1" applyAlignment="1">
      <alignment vertical="center"/>
    </xf>
    <xf numFmtId="165" fontId="0" fillId="0" borderId="0" xfId="0" applyNumberFormat="1" applyFill="1" applyAlignment="1">
      <alignment vertical="center"/>
    </xf>
    <xf numFmtId="166" fontId="0" fillId="0" borderId="0" xfId="0" applyNumberFormat="1" applyFill="1" applyBorder="1" applyAlignment="1">
      <alignment vertical="center"/>
    </xf>
    <xf numFmtId="4" fontId="4" fillId="0" borderId="0" xfId="0" applyNumberFormat="1" applyFont="1" applyFill="1" applyBorder="1" applyAlignment="1">
      <alignment horizontal="center" vertical="center"/>
    </xf>
    <xf numFmtId="165" fontId="13" fillId="2" borderId="0" xfId="0" applyNumberFormat="1" applyFont="1" applyFill="1" applyBorder="1" applyAlignment="1">
      <alignment horizontal="center" vertical="center"/>
    </xf>
    <xf numFmtId="165" fontId="13" fillId="0" borderId="0" xfId="0" applyNumberFormat="1" applyFont="1" applyFill="1" applyBorder="1" applyAlignment="1">
      <alignment horizontal="center" vertical="center"/>
    </xf>
    <xf numFmtId="165" fontId="4" fillId="0" borderId="0" xfId="0" applyNumberFormat="1" applyFont="1" applyFill="1" applyBorder="1" applyAlignment="1">
      <alignment horizontal="left" vertical="center"/>
    </xf>
    <xf numFmtId="3" fontId="10" fillId="0" borderId="0" xfId="0" applyNumberFormat="1" applyFont="1" applyFill="1" applyBorder="1" applyAlignment="1">
      <alignment horizontal="center" vertical="center"/>
    </xf>
    <xf numFmtId="0" fontId="18" fillId="0" borderId="0" xfId="0" applyFont="1" applyFill="1" applyAlignment="1">
      <alignment horizontal="center" vertical="center"/>
    </xf>
    <xf numFmtId="49" fontId="10" fillId="0" borderId="8"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6" xfId="0" applyFont="1" applyFill="1" applyBorder="1" applyAlignment="1">
      <alignment horizontal="left" vertical="center" wrapText="1"/>
    </xf>
    <xf numFmtId="49" fontId="10" fillId="0" borderId="3" xfId="0" applyNumberFormat="1" applyFont="1" applyFill="1" applyBorder="1" applyAlignment="1">
      <alignment horizontal="center" vertical="center" wrapText="1"/>
    </xf>
    <xf numFmtId="0" fontId="0" fillId="0" borderId="2" xfId="0" applyFill="1" applyBorder="1"/>
    <xf numFmtId="49" fontId="10" fillId="0" borderId="1"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10" fillId="0" borderId="7"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1" xfId="0" applyFont="1" applyFill="1" applyBorder="1" applyAlignment="1">
      <alignment horizontal="left" vertical="center" wrapText="1"/>
    </xf>
    <xf numFmtId="0" fontId="6" fillId="0" borderId="6" xfId="0" applyFont="1" applyFill="1" applyBorder="1" applyAlignment="1">
      <alignment horizontal="left" vertical="center" wrapText="1"/>
    </xf>
  </cellXfs>
  <cellStyles count="4">
    <cellStyle name="Обычный" xfId="0" builtinId="0"/>
    <cellStyle name="Обычный 2" xfId="1"/>
    <cellStyle name="Обычный 2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esktop\&#1040;&#1053;&#1040;&#1051;&#1048;&#1047;%20&#1048;&#1057;&#1055;&#1054;&#1051;&#1053;&#1045;&#1053;&#1048;&#1071;%20&#1058;&#1040;&#1056;&#1048;&#1060;&#1053;&#1054;&#1049;%20&#1057;&#1052;&#1045;&#1058;&#1067;\&#1040;&#1085;&#1072;&#1083;&#1080;&#1079;%20&#1080;&#1089;&#1087;&#1086;&#1083;&#1085;&#1077;&#1085;&#1080;&#1103;%20&#1090;&#1072;&#1088;&#1080;&#1092;&#1085;&#1086;&#1081;%20&#1089;&#1084;&#1077;&#1090;&#1099;%202025%20&#1075;&#1086;&#1076;%20&#1087;&#1086;%20&#1084;&#1077;&#1089;&#1103;&#1095;&#1085;&#1086;!!!%20&#1055;&#1054;&#1057;&#1051;!!!%20(29.04.26&#1075;.)&#1060;&#1048;&#1053;&#1048;&#106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s_1\&#1085;&#1086;&#1074;&#1072;&#1103;%20&#1087;&#1072;&#1087;&#1082;&#1072;\&#1040;&#1085;&#1072;&#1083;&#1080;&#1079;%20&#1080;&#1089;&#1087;&#1086;&#1083;&#1085;&#1077;&#1085;&#1080;&#1103;%20&#1090;&#1072;&#1088;&#1080;&#1092;&#1085;&#1086;&#1081;%20&#1089;&#1084;&#1077;&#1090;&#1099;%202025%20&#1075;&#1086;&#1076;%20&#1087;&#1086;%20&#1084;&#1077;&#1089;&#1103;&#1095;&#1085;&#1086;!!!%20&#1055;&#1054;&#1057;&#1051;!!!%20(29.04.26&#1075;.)&#1060;&#1048;&#1053;&#1048;&#10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С коррек.14.1,15-ОД с 16.02.24"/>
      <sheetName val="ТС коррек.87,88-ОД с 7.08.24г.!"/>
      <sheetName val="ТС коррек.151,152-ОД с 29.1 (2)"/>
      <sheetName val="ТС коррек.30,31-ОД от 17.03.25"/>
      <sheetName val="ТС корр. 113,114-ОД от 28.11.25"/>
      <sheetName val="12 мес.2025 года ОЖИДАЕМОЕ"/>
      <sheetName val="январь"/>
      <sheetName val="февраль"/>
      <sheetName val="март"/>
      <sheetName val="1 квартал"/>
      <sheetName val="апрель"/>
      <sheetName val="май"/>
      <sheetName val="5 месяцев!!!"/>
      <sheetName val="июнь"/>
      <sheetName val="2 квартал"/>
      <sheetName val="6 месяцев 2025г.!!!"/>
      <sheetName val="6 месяцев КРАТКО"/>
      <sheetName val="июль"/>
      <sheetName val="7 месяцев"/>
      <sheetName val="август"/>
      <sheetName val="8 месяцев"/>
      <sheetName val="8 месяцев по фактич. % "/>
      <sheetName val="12 месяцев ПРОГНОЗ (корректир.)"/>
      <sheetName val="сентябрь"/>
      <sheetName val="3 квартал"/>
      <sheetName val="9 месяцев!!!"/>
      <sheetName val="9 месяцев по факт. доходам %!!!"/>
      <sheetName val="9 месяцев по старым %!!! "/>
      <sheetName val="октябрь"/>
      <sheetName val=" 10 месяцев"/>
      <sheetName val="ноябрь"/>
      <sheetName val="11 месяцев"/>
      <sheetName val="декабрь"/>
      <sheetName val="4 квартал"/>
      <sheetName val="12 мес.2025 года"/>
      <sheetName val="12 мес.2025 года (2)"/>
      <sheetName val="12 мес.2025г. ВОДА"/>
      <sheetName val="12 мес.2025г. СТОКИ"/>
    </sheetNames>
    <sheetDataSet>
      <sheetData sheetId="0"/>
      <sheetData sheetId="1"/>
      <sheetData sheetId="2"/>
      <sheetData sheetId="3"/>
      <sheetData sheetId="4"/>
      <sheetData sheetId="5"/>
      <sheetData sheetId="6">
        <row r="13">
          <cell r="H13">
            <v>6833.1710000000003</v>
          </cell>
          <cell r="I13">
            <v>138.15</v>
          </cell>
        </row>
        <row r="14">
          <cell r="H14">
            <v>0</v>
          </cell>
          <cell r="I14">
            <v>0</v>
          </cell>
        </row>
        <row r="15">
          <cell r="H15">
            <v>463.41800000000001</v>
          </cell>
          <cell r="I15">
            <v>394.76299999999998</v>
          </cell>
        </row>
        <row r="16">
          <cell r="H16">
            <v>677.06600000000003</v>
          </cell>
          <cell r="I16">
            <v>741.76900000000001</v>
          </cell>
        </row>
        <row r="17">
          <cell r="H17">
            <v>5173.0870000000004</v>
          </cell>
          <cell r="I17">
            <v>2909.877</v>
          </cell>
        </row>
        <row r="18">
          <cell r="H18">
            <v>28620.446</v>
          </cell>
          <cell r="I18">
            <v>13561.218000000001</v>
          </cell>
        </row>
        <row r="21">
          <cell r="H21">
            <v>72733.16</v>
          </cell>
          <cell r="I21">
            <v>72153.611999999994</v>
          </cell>
        </row>
        <row r="22">
          <cell r="H22">
            <v>7237.7080000000005</v>
          </cell>
          <cell r="I22">
            <v>7180.0360000000001</v>
          </cell>
        </row>
        <row r="23">
          <cell r="H23">
            <v>250.91</v>
          </cell>
          <cell r="I23">
            <v>717.85299999999995</v>
          </cell>
        </row>
        <row r="24">
          <cell r="H24">
            <v>956.12199999999996</v>
          </cell>
          <cell r="I24">
            <v>948.50400000000002</v>
          </cell>
        </row>
        <row r="25">
          <cell r="H25">
            <v>1976.2760000000001</v>
          </cell>
          <cell r="I25">
            <v>1960.529</v>
          </cell>
        </row>
        <row r="26">
          <cell r="H26">
            <v>15217.244000000001</v>
          </cell>
          <cell r="I26">
            <v>13670.843000000001</v>
          </cell>
        </row>
        <row r="27">
          <cell r="H27">
            <v>6082.2969999999996</v>
          </cell>
          <cell r="I27">
            <v>9414.0489999999991</v>
          </cell>
        </row>
        <row r="32">
          <cell r="H32">
            <v>205.67699999999999</v>
          </cell>
          <cell r="I32">
            <v>274.49200000000002</v>
          </cell>
        </row>
        <row r="33">
          <cell r="H33">
            <v>1963.52</v>
          </cell>
          <cell r="I33">
            <v>868.48</v>
          </cell>
        </row>
        <row r="34">
          <cell r="H34">
            <v>0</v>
          </cell>
          <cell r="I34">
            <v>0</v>
          </cell>
        </row>
        <row r="35">
          <cell r="H35">
            <v>262.68599999999998</v>
          </cell>
          <cell r="I35">
            <v>419.82099999999997</v>
          </cell>
        </row>
        <row r="36">
          <cell r="H36">
            <v>1127.5309999999999</v>
          </cell>
          <cell r="I36">
            <v>0</v>
          </cell>
        </row>
        <row r="37">
          <cell r="H37">
            <v>31.5</v>
          </cell>
          <cell r="I37">
            <v>26.834</v>
          </cell>
        </row>
        <row r="38">
          <cell r="H38">
            <v>1389.585</v>
          </cell>
          <cell r="I38">
            <v>1183.72</v>
          </cell>
        </row>
        <row r="41">
          <cell r="H41">
            <v>0</v>
          </cell>
          <cell r="I41">
            <v>0</v>
          </cell>
        </row>
        <row r="42">
          <cell r="H42">
            <v>10.819000000000001</v>
          </cell>
          <cell r="I42">
            <v>19.414000000000001</v>
          </cell>
        </row>
        <row r="43">
          <cell r="H43">
            <v>0</v>
          </cell>
          <cell r="I43">
            <v>0</v>
          </cell>
        </row>
        <row r="44">
          <cell r="H44">
            <v>0</v>
          </cell>
          <cell r="I44">
            <v>119.599</v>
          </cell>
        </row>
        <row r="45">
          <cell r="H45">
            <v>117</v>
          </cell>
          <cell r="I45">
            <v>117</v>
          </cell>
        </row>
        <row r="46">
          <cell r="H46">
            <v>0</v>
          </cell>
          <cell r="I46">
            <v>0</v>
          </cell>
        </row>
        <row r="47">
          <cell r="H47">
            <v>441.45800000000003</v>
          </cell>
          <cell r="I47">
            <v>485.21199999999999</v>
          </cell>
        </row>
        <row r="48">
          <cell r="H48">
            <v>0</v>
          </cell>
          <cell r="I48">
            <v>0</v>
          </cell>
        </row>
        <row r="49">
          <cell r="H49">
            <v>0</v>
          </cell>
          <cell r="I49">
            <v>0</v>
          </cell>
        </row>
        <row r="50">
          <cell r="H50">
            <v>0</v>
          </cell>
          <cell r="I50">
            <v>0</v>
          </cell>
        </row>
        <row r="54">
          <cell r="H54">
            <v>4611.2579999999998</v>
          </cell>
          <cell r="I54">
            <v>4395.1049999999996</v>
          </cell>
        </row>
        <row r="55">
          <cell r="H55">
            <v>457.86500000000001</v>
          </cell>
          <cell r="I55">
            <v>436.40100000000001</v>
          </cell>
        </row>
        <row r="56">
          <cell r="H56">
            <v>112.41800000000001</v>
          </cell>
          <cell r="I56">
            <v>106.96299999999999</v>
          </cell>
        </row>
        <row r="57">
          <cell r="H57">
            <v>48.444000000000003</v>
          </cell>
          <cell r="I57">
            <v>48.444000000000003</v>
          </cell>
        </row>
        <row r="58">
          <cell r="H58">
            <v>96.536000000000001</v>
          </cell>
          <cell r="I58">
            <v>67.085000000000008</v>
          </cell>
        </row>
        <row r="59">
          <cell r="H59">
            <v>1189.9670000000001</v>
          </cell>
          <cell r="I59">
            <v>826.92600000000004</v>
          </cell>
        </row>
        <row r="60">
          <cell r="H60">
            <v>73.781999999999996</v>
          </cell>
          <cell r="I60">
            <v>51.271999999999998</v>
          </cell>
        </row>
        <row r="63">
          <cell r="H63">
            <v>113.32299999999999</v>
          </cell>
          <cell r="I63">
            <v>41.906999999999996</v>
          </cell>
        </row>
        <row r="64">
          <cell r="H64">
            <v>102.741</v>
          </cell>
          <cell r="I64">
            <v>55.322000000000003</v>
          </cell>
        </row>
        <row r="65">
          <cell r="H65">
            <v>0</v>
          </cell>
          <cell r="I65">
            <v>0</v>
          </cell>
        </row>
        <row r="66">
          <cell r="H66">
            <v>355.166</v>
          </cell>
          <cell r="I66">
            <v>246.81</v>
          </cell>
        </row>
        <row r="69">
          <cell r="H69">
            <v>151.21100000000001</v>
          </cell>
          <cell r="I69">
            <v>4225.4849999999997</v>
          </cell>
        </row>
        <row r="70">
          <cell r="H70">
            <v>644.90099999999995</v>
          </cell>
          <cell r="I70">
            <v>5412.5450000000001</v>
          </cell>
        </row>
        <row r="71">
          <cell r="H71">
            <v>0</v>
          </cell>
          <cell r="I71">
            <v>0</v>
          </cell>
        </row>
        <row r="72">
          <cell r="H72">
            <v>123.755</v>
          </cell>
          <cell r="I72">
            <v>60.548999999999999</v>
          </cell>
        </row>
        <row r="73">
          <cell r="H73">
            <v>0</v>
          </cell>
          <cell r="I73">
            <v>0</v>
          </cell>
        </row>
        <row r="74">
          <cell r="H74">
            <v>0</v>
          </cell>
          <cell r="I74">
            <v>0</v>
          </cell>
        </row>
        <row r="77">
          <cell r="H77">
            <v>0</v>
          </cell>
          <cell r="I77">
            <v>0</v>
          </cell>
        </row>
        <row r="78">
          <cell r="H78">
            <v>66.28</v>
          </cell>
          <cell r="I78">
            <v>46.058999999999997</v>
          </cell>
        </row>
        <row r="79">
          <cell r="H79">
            <v>533.88800000000003</v>
          </cell>
          <cell r="I79">
            <v>258.233</v>
          </cell>
        </row>
        <row r="80">
          <cell r="H80">
            <v>714.28399999999999</v>
          </cell>
          <cell r="I80">
            <v>496.36700000000002</v>
          </cell>
        </row>
        <row r="81">
          <cell r="H81">
            <v>16.231999999999999</v>
          </cell>
          <cell r="I81">
            <v>11.28</v>
          </cell>
        </row>
        <row r="82">
          <cell r="H82">
            <v>0</v>
          </cell>
          <cell r="I82">
            <v>0</v>
          </cell>
        </row>
        <row r="83">
          <cell r="H83">
            <v>0</v>
          </cell>
          <cell r="I83">
            <v>0</v>
          </cell>
        </row>
        <row r="84">
          <cell r="H84">
            <v>0</v>
          </cell>
          <cell r="I84">
            <v>0</v>
          </cell>
        </row>
        <row r="85">
          <cell r="H85">
            <v>0.81200000000000006</v>
          </cell>
          <cell r="I85">
            <v>0.56399999999999995</v>
          </cell>
        </row>
        <row r="86">
          <cell r="H86">
            <v>0</v>
          </cell>
          <cell r="I86">
            <v>0</v>
          </cell>
        </row>
        <row r="87">
          <cell r="H87">
            <v>0</v>
          </cell>
          <cell r="I87">
            <v>0</v>
          </cell>
        </row>
        <row r="88">
          <cell r="H88">
            <v>0</v>
          </cell>
          <cell r="I88">
            <v>0</v>
          </cell>
        </row>
        <row r="91">
          <cell r="H91">
            <v>9078.027</v>
          </cell>
          <cell r="I91">
            <v>9078.027</v>
          </cell>
        </row>
        <row r="92">
          <cell r="H92">
            <v>905.64100000000008</v>
          </cell>
          <cell r="I92">
            <v>905.64100000000008</v>
          </cell>
        </row>
        <row r="93">
          <cell r="H93">
            <v>223.15100000000001</v>
          </cell>
          <cell r="I93">
            <v>223.15199999999999</v>
          </cell>
        </row>
        <row r="94">
          <cell r="H94">
            <v>128.92500000000001</v>
          </cell>
          <cell r="I94">
            <v>128.92500000000001</v>
          </cell>
        </row>
        <row r="95">
          <cell r="H95">
            <v>112.425</v>
          </cell>
          <cell r="I95">
            <v>78.126000000000005</v>
          </cell>
        </row>
        <row r="96">
          <cell r="H96">
            <v>55.646999999999998</v>
          </cell>
          <cell r="I96">
            <v>38.67</v>
          </cell>
        </row>
        <row r="97">
          <cell r="H97">
            <v>288</v>
          </cell>
          <cell r="I97">
            <v>288</v>
          </cell>
        </row>
        <row r="100">
          <cell r="H100">
            <v>47.290999999999997</v>
          </cell>
          <cell r="I100">
            <v>25.46</v>
          </cell>
        </row>
        <row r="101">
          <cell r="H101">
            <v>57.067999999999998</v>
          </cell>
          <cell r="I101">
            <v>30.728999999999999</v>
          </cell>
        </row>
        <row r="102">
          <cell r="H102">
            <v>24.294</v>
          </cell>
          <cell r="I102">
            <v>16.882000000000001</v>
          </cell>
        </row>
        <row r="103">
          <cell r="H103">
            <v>0</v>
          </cell>
          <cell r="I103">
            <v>0</v>
          </cell>
        </row>
        <row r="104">
          <cell r="H104">
            <v>1225.383</v>
          </cell>
          <cell r="I104">
            <v>851.53700000000003</v>
          </cell>
        </row>
        <row r="105">
          <cell r="H105">
            <v>0</v>
          </cell>
          <cell r="I105">
            <v>0</v>
          </cell>
        </row>
        <row r="115">
          <cell r="H115">
            <v>175.47300000000001</v>
          </cell>
        </row>
        <row r="118">
          <cell r="E118">
            <v>850.52516666666668</v>
          </cell>
          <cell r="F118">
            <v>717.4276666666666</v>
          </cell>
          <cell r="H118">
            <v>833.81400000000008</v>
          </cell>
          <cell r="I118">
            <v>746.91745000000003</v>
          </cell>
        </row>
        <row r="119">
          <cell r="E119">
            <v>85961.728069833334</v>
          </cell>
          <cell r="F119">
            <v>67190.688121666666</v>
          </cell>
          <cell r="H119">
            <v>114814.8222</v>
          </cell>
          <cell r="I119">
            <v>58293.919300000001</v>
          </cell>
        </row>
        <row r="133">
          <cell r="E133">
            <v>35.582500000000003</v>
          </cell>
          <cell r="F133">
            <v>34.47591666666667</v>
          </cell>
          <cell r="H133">
            <v>39.512</v>
          </cell>
          <cell r="I133">
            <v>38.804000000000002</v>
          </cell>
        </row>
        <row r="134">
          <cell r="E134">
            <v>39017.954792500001</v>
          </cell>
          <cell r="F134">
            <v>49892.960509416669</v>
          </cell>
          <cell r="H134">
            <v>39608.330260000002</v>
          </cell>
          <cell r="I134">
            <v>43371.696450000003</v>
          </cell>
        </row>
        <row r="136">
          <cell r="E136">
            <v>246.81025</v>
          </cell>
          <cell r="F136">
            <v>189.70225000000002</v>
          </cell>
          <cell r="H136">
            <v>262.28399999999999</v>
          </cell>
          <cell r="I136">
            <v>192.17402000000001</v>
          </cell>
        </row>
        <row r="137">
          <cell r="E137">
            <v>97666.024458250016</v>
          </cell>
          <cell r="F137">
            <v>79391.15043400001</v>
          </cell>
          <cell r="H137">
            <v>89112.307220000002</v>
          </cell>
          <cell r="I137">
            <v>64932.71875</v>
          </cell>
        </row>
      </sheetData>
      <sheetData sheetId="7">
        <row r="13">
          <cell r="H13">
            <v>5762.71</v>
          </cell>
          <cell r="I13">
            <v>112.92</v>
          </cell>
        </row>
        <row r="14">
          <cell r="H14">
            <v>0</v>
          </cell>
          <cell r="I14">
            <v>0</v>
          </cell>
        </row>
        <row r="15">
          <cell r="H15">
            <v>5562.5240000000003</v>
          </cell>
          <cell r="I15">
            <v>4738.4470000000001</v>
          </cell>
        </row>
        <row r="16">
          <cell r="H16">
            <v>5517.9669999999996</v>
          </cell>
          <cell r="I16">
            <v>4799.3890000000001</v>
          </cell>
        </row>
        <row r="17">
          <cell r="H17">
            <v>4719.6459999999997</v>
          </cell>
          <cell r="I17">
            <v>2208.636</v>
          </cell>
        </row>
        <row r="18">
          <cell r="H18">
            <v>25507.875</v>
          </cell>
          <cell r="I18">
            <v>12079.120999999999</v>
          </cell>
        </row>
        <row r="21">
          <cell r="H21">
            <v>66569.834000000003</v>
          </cell>
          <cell r="I21">
            <v>66039.396999999997</v>
          </cell>
        </row>
        <row r="22">
          <cell r="H22">
            <v>6576.8779999999997</v>
          </cell>
          <cell r="I22">
            <v>6524.473</v>
          </cell>
        </row>
        <row r="23">
          <cell r="H23">
            <v>199.952</v>
          </cell>
          <cell r="I23">
            <v>572.06500000000005</v>
          </cell>
        </row>
        <row r="24">
          <cell r="H24">
            <v>870.87599999999998</v>
          </cell>
          <cell r="I24">
            <v>867.399</v>
          </cell>
        </row>
        <row r="25">
          <cell r="H25">
            <v>1789.047</v>
          </cell>
          <cell r="I25">
            <v>1774.7919999999999</v>
          </cell>
        </row>
        <row r="26">
          <cell r="H26">
            <v>14981.793</v>
          </cell>
          <cell r="I26">
            <v>13420.848</v>
          </cell>
        </row>
        <row r="27">
          <cell r="H27">
            <v>6153.5309999999999</v>
          </cell>
          <cell r="I27">
            <v>7587.5919999999996</v>
          </cell>
        </row>
        <row r="32">
          <cell r="H32">
            <v>197.655</v>
          </cell>
          <cell r="I32">
            <v>267.65899999999999</v>
          </cell>
        </row>
        <row r="33">
          <cell r="H33">
            <v>1963.52</v>
          </cell>
          <cell r="I33">
            <v>868.48</v>
          </cell>
        </row>
        <row r="34">
          <cell r="H34">
            <v>0</v>
          </cell>
          <cell r="I34">
            <v>0</v>
          </cell>
        </row>
        <row r="35">
          <cell r="H35">
            <v>754.88499999999999</v>
          </cell>
          <cell r="I35">
            <v>981.73900000000003</v>
          </cell>
        </row>
        <row r="36">
          <cell r="H36">
            <v>1018.415</v>
          </cell>
          <cell r="I36">
            <v>0</v>
          </cell>
        </row>
        <row r="37">
          <cell r="H37">
            <v>31.5</v>
          </cell>
          <cell r="I37">
            <v>26.834</v>
          </cell>
        </row>
        <row r="38">
          <cell r="H38">
            <v>1429.2550000000001</v>
          </cell>
          <cell r="I38">
            <v>1217.5129999999999</v>
          </cell>
        </row>
        <row r="41">
          <cell r="H41">
            <v>0</v>
          </cell>
          <cell r="I41">
            <v>0</v>
          </cell>
        </row>
        <row r="42">
          <cell r="H42">
            <v>180.626</v>
          </cell>
          <cell r="I42">
            <v>211.17099999999999</v>
          </cell>
        </row>
        <row r="43">
          <cell r="H43">
            <v>0</v>
          </cell>
          <cell r="I43">
            <v>0</v>
          </cell>
        </row>
        <row r="44">
          <cell r="H44">
            <v>81.09</v>
          </cell>
          <cell r="I44">
            <v>119.599</v>
          </cell>
        </row>
        <row r="45">
          <cell r="H45">
            <v>117</v>
          </cell>
          <cell r="I45">
            <v>117</v>
          </cell>
        </row>
        <row r="46">
          <cell r="H46">
            <v>21.4</v>
          </cell>
          <cell r="I46">
            <v>18.23</v>
          </cell>
        </row>
        <row r="47">
          <cell r="H47">
            <v>336.78399999999999</v>
          </cell>
          <cell r="I47">
            <v>392.54300000000001</v>
          </cell>
        </row>
        <row r="48">
          <cell r="H48">
            <v>0</v>
          </cell>
          <cell r="I48">
            <v>4414.5839999999998</v>
          </cell>
        </row>
        <row r="49">
          <cell r="H49">
            <v>0</v>
          </cell>
          <cell r="I49">
            <v>0</v>
          </cell>
        </row>
        <row r="50">
          <cell r="H50">
            <v>0</v>
          </cell>
          <cell r="I50">
            <v>0</v>
          </cell>
        </row>
        <row r="54">
          <cell r="H54">
            <v>5336.799</v>
          </cell>
          <cell r="I54">
            <v>5086.6369999999997</v>
          </cell>
        </row>
        <row r="55">
          <cell r="H55">
            <v>534.42499999999995</v>
          </cell>
          <cell r="I55">
            <v>509.37299999999993</v>
          </cell>
        </row>
        <row r="56">
          <cell r="H56">
            <v>134.82</v>
          </cell>
          <cell r="I56">
            <v>128.501</v>
          </cell>
        </row>
        <row r="57">
          <cell r="H57">
            <v>55.445</v>
          </cell>
          <cell r="I57">
            <v>55.445</v>
          </cell>
        </row>
        <row r="58">
          <cell r="H58">
            <v>87.242999999999995</v>
          </cell>
          <cell r="I58">
            <v>58.161999999999999</v>
          </cell>
        </row>
        <row r="59">
          <cell r="H59">
            <v>1189.885</v>
          </cell>
          <cell r="I59">
            <v>793.25699999999995</v>
          </cell>
        </row>
        <row r="60">
          <cell r="H60">
            <v>642.61699999999996</v>
          </cell>
          <cell r="I60">
            <v>428.411</v>
          </cell>
        </row>
        <row r="63">
          <cell r="H63">
            <v>86.643000000000001</v>
          </cell>
          <cell r="I63">
            <v>46.662999999999997</v>
          </cell>
        </row>
        <row r="64">
          <cell r="H64">
            <v>102.309</v>
          </cell>
          <cell r="I64">
            <v>55.088999999999999</v>
          </cell>
        </row>
        <row r="65">
          <cell r="H65">
            <v>265.23500000000001</v>
          </cell>
          <cell r="I65">
            <v>176.82300000000001</v>
          </cell>
        </row>
        <row r="66">
          <cell r="H66">
            <v>366.71899999999999</v>
          </cell>
          <cell r="I66">
            <v>244.47900000000001</v>
          </cell>
        </row>
        <row r="69">
          <cell r="H69">
            <v>151.34100000000001</v>
          </cell>
          <cell r="I69">
            <v>4225.3539999999994</v>
          </cell>
        </row>
        <row r="70">
          <cell r="H70">
            <v>648.38499999999999</v>
          </cell>
          <cell r="I70">
            <v>5409.0609999999997</v>
          </cell>
        </row>
        <row r="71">
          <cell r="H71">
            <v>0</v>
          </cell>
          <cell r="I71">
            <v>0</v>
          </cell>
        </row>
        <row r="72">
          <cell r="H72">
            <v>123.803</v>
          </cell>
          <cell r="I72">
            <v>60.500999999999998</v>
          </cell>
        </row>
        <row r="73">
          <cell r="H73">
            <v>0</v>
          </cell>
          <cell r="I73">
            <v>0</v>
          </cell>
        </row>
        <row r="74">
          <cell r="H74">
            <v>0</v>
          </cell>
          <cell r="I74">
            <v>0</v>
          </cell>
        </row>
        <row r="77">
          <cell r="H77">
            <v>0</v>
          </cell>
          <cell r="I77">
            <v>0</v>
          </cell>
        </row>
        <row r="78">
          <cell r="H78">
            <v>8.9410000000000007</v>
          </cell>
          <cell r="I78">
            <v>5.9610000000000003</v>
          </cell>
        </row>
        <row r="79">
          <cell r="H79">
            <v>609.03100000000006</v>
          </cell>
          <cell r="I79">
            <v>173.71600000000001</v>
          </cell>
        </row>
        <row r="80">
          <cell r="H80">
            <v>409.78899999999999</v>
          </cell>
          <cell r="I80">
            <v>273.19299999999998</v>
          </cell>
        </row>
        <row r="81">
          <cell r="H81">
            <v>9.6349999999999998</v>
          </cell>
          <cell r="I81">
            <v>6.423</v>
          </cell>
        </row>
        <row r="82">
          <cell r="H82">
            <v>168</v>
          </cell>
          <cell r="I82">
            <v>112</v>
          </cell>
        </row>
        <row r="83">
          <cell r="H83">
            <v>0</v>
          </cell>
          <cell r="I83">
            <v>0</v>
          </cell>
        </row>
        <row r="84">
          <cell r="H84">
            <v>0</v>
          </cell>
          <cell r="I84">
            <v>0</v>
          </cell>
        </row>
        <row r="85">
          <cell r="H85">
            <v>0</v>
          </cell>
          <cell r="I85">
            <v>0</v>
          </cell>
        </row>
        <row r="86">
          <cell r="H86">
            <v>0</v>
          </cell>
          <cell r="I86">
            <v>0</v>
          </cell>
        </row>
        <row r="87">
          <cell r="H87">
            <v>0</v>
          </cell>
          <cell r="I87">
            <v>0</v>
          </cell>
        </row>
        <row r="88">
          <cell r="H88">
            <v>0</v>
          </cell>
          <cell r="I88">
            <v>0</v>
          </cell>
        </row>
        <row r="91">
          <cell r="H91">
            <v>9850.6669999999995</v>
          </cell>
          <cell r="I91">
            <v>9850.6669999999995</v>
          </cell>
        </row>
        <row r="92">
          <cell r="H92">
            <v>988.41600000000005</v>
          </cell>
          <cell r="I92">
            <v>988.41600000000005</v>
          </cell>
        </row>
        <row r="93">
          <cell r="H93">
            <v>245.81399999999999</v>
          </cell>
          <cell r="I93">
            <v>245.81399999999999</v>
          </cell>
        </row>
        <row r="94">
          <cell r="H94">
            <v>143.52099999999999</v>
          </cell>
          <cell r="I94">
            <v>143.52099999999999</v>
          </cell>
        </row>
        <row r="95">
          <cell r="H95">
            <v>138.28200000000001</v>
          </cell>
          <cell r="I95">
            <v>92.187000000000012</v>
          </cell>
        </row>
        <row r="96">
          <cell r="H96">
            <v>54.484999999999999</v>
          </cell>
          <cell r="I96">
            <v>36.323</v>
          </cell>
        </row>
        <row r="97">
          <cell r="H97">
            <v>279</v>
          </cell>
          <cell r="I97">
            <v>297</v>
          </cell>
        </row>
        <row r="100">
          <cell r="H100">
            <v>40.616999999999997</v>
          </cell>
          <cell r="I100">
            <v>21.866</v>
          </cell>
        </row>
        <row r="101">
          <cell r="H101">
            <v>56.826999999999998</v>
          </cell>
          <cell r="I101">
            <v>30.599</v>
          </cell>
        </row>
        <row r="102">
          <cell r="H102">
            <v>29.338999999999999</v>
          </cell>
          <cell r="I102">
            <v>19.559000000000001</v>
          </cell>
        </row>
        <row r="103">
          <cell r="H103">
            <v>0</v>
          </cell>
          <cell r="I103">
            <v>0</v>
          </cell>
        </row>
        <row r="104">
          <cell r="H104">
            <v>1255.567</v>
          </cell>
          <cell r="I104">
            <v>837.04499999999996</v>
          </cell>
        </row>
        <row r="105">
          <cell r="H105">
            <v>0</v>
          </cell>
          <cell r="I105">
            <v>0</v>
          </cell>
        </row>
        <row r="115">
          <cell r="H115">
            <v>166.34700000000001</v>
          </cell>
        </row>
        <row r="118">
          <cell r="E118">
            <v>850.52516666666668</v>
          </cell>
          <cell r="F118">
            <v>717.4276666666666</v>
          </cell>
          <cell r="H118">
            <v>815.76</v>
          </cell>
          <cell r="I118">
            <v>724.50268000000005</v>
          </cell>
        </row>
        <row r="119">
          <cell r="E119">
            <v>85961.728069833334</v>
          </cell>
          <cell r="F119">
            <v>67190.688121666666</v>
          </cell>
          <cell r="H119">
            <v>111900.23990999999</v>
          </cell>
          <cell r="I119">
            <v>56544.536160000003</v>
          </cell>
        </row>
        <row r="133">
          <cell r="E133">
            <v>35.582500000000003</v>
          </cell>
          <cell r="F133">
            <v>34.47591666666667</v>
          </cell>
          <cell r="H133">
            <v>37.091000000000001</v>
          </cell>
          <cell r="I133">
            <v>36.067</v>
          </cell>
        </row>
        <row r="134">
          <cell r="E134">
            <v>39017.954792500001</v>
          </cell>
          <cell r="F134">
            <v>49892.960509416669</v>
          </cell>
          <cell r="H134">
            <v>37181.427860000003</v>
          </cell>
          <cell r="I134">
            <v>40312.518704000002</v>
          </cell>
        </row>
        <row r="136">
          <cell r="E136">
            <v>246.81025</v>
          </cell>
          <cell r="F136">
            <v>189.70225000000002</v>
          </cell>
          <cell r="H136">
            <v>257.00601999999998</v>
          </cell>
          <cell r="I136">
            <v>183.37502000000001</v>
          </cell>
        </row>
        <row r="137">
          <cell r="E137">
            <v>97666.024458250016</v>
          </cell>
          <cell r="F137">
            <v>79391.15043400001</v>
          </cell>
          <cell r="H137">
            <v>87319.081004609994</v>
          </cell>
          <cell r="I137">
            <v>61959.668632699999</v>
          </cell>
        </row>
      </sheetData>
      <sheetData sheetId="8">
        <row r="13">
          <cell r="H13">
            <v>12843.023999999999</v>
          </cell>
          <cell r="I13">
            <v>110.467</v>
          </cell>
        </row>
        <row r="14">
          <cell r="H14">
            <v>0</v>
          </cell>
          <cell r="I14">
            <v>0</v>
          </cell>
        </row>
        <row r="15">
          <cell r="H15">
            <v>3775.9609999999998</v>
          </cell>
          <cell r="I15">
            <v>3216.5590000000002</v>
          </cell>
        </row>
        <row r="16">
          <cell r="H16">
            <v>4153.7719999999999</v>
          </cell>
          <cell r="I16">
            <v>2866.8560000000002</v>
          </cell>
        </row>
        <row r="17">
          <cell r="H17">
            <v>4211.3580000000002</v>
          </cell>
          <cell r="I17">
            <v>2368.8910000000001</v>
          </cell>
        </row>
        <row r="18">
          <cell r="H18">
            <v>24873.337</v>
          </cell>
          <cell r="I18">
            <v>11778.819</v>
          </cell>
        </row>
        <row r="21">
          <cell r="H21">
            <v>79929.48</v>
          </cell>
          <cell r="I21">
            <v>79292.591</v>
          </cell>
        </row>
        <row r="22">
          <cell r="H22">
            <v>7696.9269999999997</v>
          </cell>
          <cell r="I22">
            <v>7635.5969999999998</v>
          </cell>
        </row>
        <row r="23">
          <cell r="H23">
            <v>253.48699999999999</v>
          </cell>
          <cell r="I23">
            <v>725.22799999999995</v>
          </cell>
        </row>
        <row r="24">
          <cell r="H24">
            <v>1065.3140000000001</v>
          </cell>
          <cell r="I24">
            <v>1056.826</v>
          </cell>
        </row>
        <row r="25">
          <cell r="H25">
            <v>2217.1280000000002</v>
          </cell>
          <cell r="I25">
            <v>2199.462</v>
          </cell>
        </row>
        <row r="26">
          <cell r="H26">
            <v>14950.61</v>
          </cell>
          <cell r="I26">
            <v>13384.191000000001</v>
          </cell>
        </row>
        <row r="27">
          <cell r="H27">
            <v>7872.0990000000002</v>
          </cell>
          <cell r="I27">
            <v>7722.8540000000003</v>
          </cell>
        </row>
        <row r="32">
          <cell r="H32">
            <v>197.655</v>
          </cell>
          <cell r="I32">
            <v>267.65899999999999</v>
          </cell>
        </row>
        <row r="33">
          <cell r="H33">
            <v>1092.799</v>
          </cell>
          <cell r="I33">
            <v>483.35300000000001</v>
          </cell>
        </row>
        <row r="34">
          <cell r="H34">
            <v>53.994999999999997</v>
          </cell>
          <cell r="I34">
            <v>45.994999999999997</v>
          </cell>
        </row>
        <row r="35">
          <cell r="H35">
            <v>822.1099999999999</v>
          </cell>
          <cell r="I35">
            <v>1334.095</v>
          </cell>
        </row>
        <row r="36">
          <cell r="H36">
            <v>1229.8800000000001</v>
          </cell>
          <cell r="I36">
            <v>0</v>
          </cell>
        </row>
        <row r="37">
          <cell r="H37">
            <v>31.5</v>
          </cell>
          <cell r="I37">
            <v>26.834</v>
          </cell>
        </row>
        <row r="38">
          <cell r="H38">
            <v>1500.665</v>
          </cell>
          <cell r="I38">
            <v>1278.3440000000001</v>
          </cell>
        </row>
        <row r="41">
          <cell r="H41">
            <v>0</v>
          </cell>
          <cell r="I41">
            <v>0</v>
          </cell>
        </row>
        <row r="42">
          <cell r="H42">
            <v>118.006</v>
          </cell>
          <cell r="I42">
            <v>94.212999999999994</v>
          </cell>
        </row>
        <row r="43">
          <cell r="H43">
            <v>0</v>
          </cell>
          <cell r="I43">
            <v>0</v>
          </cell>
        </row>
        <row r="44">
          <cell r="H44">
            <v>91.599000000000004</v>
          </cell>
          <cell r="I44">
            <v>158.61699999999999</v>
          </cell>
        </row>
        <row r="45">
          <cell r="H45">
            <v>117</v>
          </cell>
          <cell r="I45">
            <v>117</v>
          </cell>
        </row>
        <row r="46">
          <cell r="H46">
            <v>632.39599999999996</v>
          </cell>
          <cell r="I46">
            <v>538.70799999999997</v>
          </cell>
        </row>
        <row r="47">
          <cell r="H47">
            <v>183.10599999999999</v>
          </cell>
          <cell r="I47">
            <v>220.53</v>
          </cell>
        </row>
        <row r="48">
          <cell r="H48">
            <v>0</v>
          </cell>
          <cell r="I48">
            <v>0</v>
          </cell>
        </row>
        <row r="49">
          <cell r="H49">
            <v>0</v>
          </cell>
          <cell r="I49">
            <v>0</v>
          </cell>
        </row>
        <row r="50">
          <cell r="H50">
            <v>0</v>
          </cell>
          <cell r="I50">
            <v>0</v>
          </cell>
        </row>
        <row r="54">
          <cell r="H54">
            <v>5347.7790000000005</v>
          </cell>
          <cell r="I54">
            <v>5097.1019999999999</v>
          </cell>
        </row>
        <row r="55">
          <cell r="H55">
            <v>584.92599999999993</v>
          </cell>
          <cell r="I55">
            <v>557.50699999999995</v>
          </cell>
        </row>
        <row r="56">
          <cell r="H56">
            <v>149.934</v>
          </cell>
          <cell r="I56">
            <v>142.90600000000001</v>
          </cell>
        </row>
        <row r="57">
          <cell r="H57">
            <v>62.667999999999999</v>
          </cell>
          <cell r="I57">
            <v>62.667999999999999</v>
          </cell>
        </row>
        <row r="58">
          <cell r="H58">
            <v>156.84800000000001</v>
          </cell>
          <cell r="I58">
            <v>104.565</v>
          </cell>
        </row>
        <row r="59">
          <cell r="H59">
            <v>1188.17</v>
          </cell>
          <cell r="I59">
            <v>792.11400000000003</v>
          </cell>
        </row>
        <row r="60">
          <cell r="H60">
            <v>77.656000000000006</v>
          </cell>
          <cell r="I60">
            <v>51.77</v>
          </cell>
        </row>
        <row r="63">
          <cell r="H63">
            <v>92.257000000000005</v>
          </cell>
          <cell r="I63">
            <v>34.124000000000002</v>
          </cell>
        </row>
        <row r="64">
          <cell r="H64">
            <v>102.958</v>
          </cell>
          <cell r="I64">
            <v>55.439</v>
          </cell>
        </row>
        <row r="65">
          <cell r="H65">
            <v>267.83499999999998</v>
          </cell>
          <cell r="I65">
            <v>178.55600000000001</v>
          </cell>
        </row>
        <row r="66">
          <cell r="H66">
            <v>365.964</v>
          </cell>
          <cell r="I66">
            <v>243.97499999999999</v>
          </cell>
        </row>
        <row r="69">
          <cell r="H69">
            <v>151.34200000000001</v>
          </cell>
          <cell r="I69">
            <v>4225.3539999999994</v>
          </cell>
        </row>
        <row r="70">
          <cell r="H70">
            <v>648.38499999999999</v>
          </cell>
          <cell r="I70">
            <v>5409.0590000000002</v>
          </cell>
        </row>
        <row r="71">
          <cell r="H71">
            <v>67.239999999999995</v>
          </cell>
          <cell r="I71">
            <v>142.88399999999999</v>
          </cell>
        </row>
        <row r="72">
          <cell r="H72">
            <v>123.803</v>
          </cell>
          <cell r="I72">
            <v>60.500999999999998</v>
          </cell>
        </row>
        <row r="73">
          <cell r="H73">
            <v>840.56100000000004</v>
          </cell>
          <cell r="I73">
            <v>0</v>
          </cell>
        </row>
        <row r="74">
          <cell r="H74">
            <v>0</v>
          </cell>
          <cell r="I74">
            <v>0</v>
          </cell>
        </row>
        <row r="77">
          <cell r="H77">
            <v>0</v>
          </cell>
          <cell r="I77">
            <v>0</v>
          </cell>
        </row>
        <row r="78">
          <cell r="H78">
            <v>66.819999999999993</v>
          </cell>
          <cell r="I78">
            <v>44.546999999999997</v>
          </cell>
        </row>
        <row r="79">
          <cell r="H79">
            <v>429.11800000000005</v>
          </cell>
          <cell r="I79">
            <v>142.44300000000001</v>
          </cell>
        </row>
        <row r="80">
          <cell r="H80">
            <v>897.87599999999998</v>
          </cell>
          <cell r="I80">
            <v>598.58399999999995</v>
          </cell>
        </row>
        <row r="81">
          <cell r="H81">
            <v>35.128</v>
          </cell>
          <cell r="I81">
            <v>23.419</v>
          </cell>
        </row>
        <row r="82">
          <cell r="H82">
            <v>0</v>
          </cell>
          <cell r="I82">
            <v>0</v>
          </cell>
        </row>
        <row r="83">
          <cell r="H83">
            <v>0</v>
          </cell>
          <cell r="I83">
            <v>0</v>
          </cell>
        </row>
        <row r="84">
          <cell r="H84">
            <v>0</v>
          </cell>
          <cell r="I84">
            <v>0</v>
          </cell>
        </row>
        <row r="85">
          <cell r="H85">
            <v>6.91</v>
          </cell>
          <cell r="I85">
            <v>4.6070000000000002</v>
          </cell>
        </row>
        <row r="86">
          <cell r="H86">
            <v>0</v>
          </cell>
          <cell r="I86">
            <v>0</v>
          </cell>
        </row>
        <row r="87">
          <cell r="H87">
            <v>0</v>
          </cell>
          <cell r="I87">
            <v>0</v>
          </cell>
        </row>
        <row r="88">
          <cell r="H88">
            <v>0</v>
          </cell>
          <cell r="I88">
            <v>0</v>
          </cell>
        </row>
        <row r="91">
          <cell r="H91">
            <v>10224.084000000001</v>
          </cell>
          <cell r="I91">
            <v>10224.084000000001</v>
          </cell>
        </row>
        <row r="92">
          <cell r="H92">
            <v>1137.9069999999999</v>
          </cell>
          <cell r="I92">
            <v>1137.9069999999999</v>
          </cell>
        </row>
        <row r="93">
          <cell r="H93">
            <v>282.94900000000001</v>
          </cell>
          <cell r="I93">
            <v>282.94900000000001</v>
          </cell>
        </row>
        <row r="94">
          <cell r="H94">
            <v>163.35499999999999</v>
          </cell>
          <cell r="I94">
            <v>163.35499999999999</v>
          </cell>
        </row>
        <row r="95">
          <cell r="H95">
            <v>105.8</v>
          </cell>
          <cell r="I95">
            <v>70.533000000000001</v>
          </cell>
        </row>
        <row r="96">
          <cell r="H96">
            <v>54.512</v>
          </cell>
          <cell r="I96">
            <v>36.341999999999999</v>
          </cell>
        </row>
        <row r="97">
          <cell r="H97">
            <v>279</v>
          </cell>
          <cell r="I97">
            <v>297</v>
          </cell>
        </row>
        <row r="100">
          <cell r="H100">
            <v>38.478000000000002</v>
          </cell>
          <cell r="I100">
            <v>20.757999999999999</v>
          </cell>
        </row>
        <row r="101">
          <cell r="H101">
            <v>57.188000000000002</v>
          </cell>
          <cell r="I101">
            <v>30.794</v>
          </cell>
        </row>
        <row r="102">
          <cell r="H102">
            <v>29.338999999999999</v>
          </cell>
          <cell r="I102">
            <v>19.559000000000001</v>
          </cell>
        </row>
        <row r="103">
          <cell r="H103">
            <v>180</v>
          </cell>
          <cell r="I103">
            <v>120</v>
          </cell>
        </row>
        <row r="104">
          <cell r="H104">
            <v>1255.8620000000001</v>
          </cell>
          <cell r="I104">
            <v>837.24099999999999</v>
          </cell>
        </row>
        <row r="105">
          <cell r="H105">
            <v>15297.142</v>
          </cell>
          <cell r="I105">
            <v>10198.093999999999</v>
          </cell>
        </row>
        <row r="115">
          <cell r="H115">
            <v>135.166</v>
          </cell>
        </row>
        <row r="118">
          <cell r="E118">
            <v>850.52516666666668</v>
          </cell>
          <cell r="F118">
            <v>717.4276666666666</v>
          </cell>
          <cell r="H118">
            <v>812.40200000000004</v>
          </cell>
          <cell r="I118">
            <v>723.57285999999999</v>
          </cell>
        </row>
        <row r="119">
          <cell r="E119">
            <v>85961.728069833334</v>
          </cell>
          <cell r="F119">
            <v>67190.688121666666</v>
          </cell>
          <cell r="H119">
            <v>114109.19860800001</v>
          </cell>
          <cell r="I119">
            <v>56471.967431559999</v>
          </cell>
        </row>
        <row r="133">
          <cell r="E133">
            <v>35.582500000000003</v>
          </cell>
          <cell r="F133">
            <v>34.47591666666667</v>
          </cell>
          <cell r="H133">
            <v>34.99</v>
          </cell>
          <cell r="I133">
            <v>34.253</v>
          </cell>
        </row>
        <row r="134">
          <cell r="E134">
            <v>39017.954792500001</v>
          </cell>
          <cell r="F134">
            <v>49892.960509416669</v>
          </cell>
          <cell r="H134">
            <v>35075.305619999999</v>
          </cell>
          <cell r="I134">
            <v>38284.989135999997</v>
          </cell>
        </row>
        <row r="136">
          <cell r="E136">
            <v>246.81025</v>
          </cell>
          <cell r="F136">
            <v>189.70225000000002</v>
          </cell>
          <cell r="H136">
            <v>236.52502200000001</v>
          </cell>
          <cell r="I136">
            <v>171.83902</v>
          </cell>
        </row>
        <row r="137">
          <cell r="E137">
            <v>97666.024458250016</v>
          </cell>
          <cell r="F137">
            <v>79391.15043400001</v>
          </cell>
          <cell r="H137">
            <v>80360.558849609995</v>
          </cell>
          <cell r="I137">
            <v>58061.8272727</v>
          </cell>
        </row>
      </sheetData>
      <sheetData sheetId="9">
        <row r="107">
          <cell r="E107">
            <v>69558.75</v>
          </cell>
          <cell r="F107">
            <v>66766.25</v>
          </cell>
        </row>
        <row r="108">
          <cell r="E108">
            <v>438992.5</v>
          </cell>
          <cell r="F108">
            <v>385646.25</v>
          </cell>
        </row>
        <row r="110">
          <cell r="E110">
            <v>1859.85</v>
          </cell>
          <cell r="F110">
            <v>457.38250000000005</v>
          </cell>
        </row>
        <row r="115">
          <cell r="E115">
            <v>538.75</v>
          </cell>
        </row>
      </sheetData>
      <sheetData sheetId="10">
        <row r="13">
          <cell r="H13">
            <v>35180.311000000002</v>
          </cell>
          <cell r="I13">
            <v>269.90300000000002</v>
          </cell>
        </row>
        <row r="14">
          <cell r="H14">
            <v>0</v>
          </cell>
          <cell r="I14">
            <v>0</v>
          </cell>
        </row>
        <row r="15">
          <cell r="H15">
            <v>3132.2750000000001</v>
          </cell>
          <cell r="I15">
            <v>2668.2339999999999</v>
          </cell>
        </row>
        <row r="16">
          <cell r="H16">
            <v>6558.44</v>
          </cell>
          <cell r="I16">
            <v>2503.0509999999999</v>
          </cell>
        </row>
        <row r="17">
          <cell r="H17">
            <v>2295.5349999999999</v>
          </cell>
          <cell r="I17">
            <v>1291.1590000000001</v>
          </cell>
        </row>
        <row r="18">
          <cell r="H18">
            <v>15218.385</v>
          </cell>
          <cell r="I18">
            <v>7204.1350000000002</v>
          </cell>
        </row>
        <row r="21">
          <cell r="H21">
            <v>66970.599000000002</v>
          </cell>
          <cell r="I21">
            <v>66458.678</v>
          </cell>
        </row>
        <row r="22">
          <cell r="H22">
            <v>6712.6059999999998</v>
          </cell>
          <cell r="I22">
            <v>6659.1190000000006</v>
          </cell>
        </row>
        <row r="23">
          <cell r="H23">
            <v>216.99799999999999</v>
          </cell>
          <cell r="I23">
            <v>620.83100000000002</v>
          </cell>
        </row>
        <row r="24">
          <cell r="H24">
            <v>897.08900000000006</v>
          </cell>
          <cell r="I24">
            <v>889.94</v>
          </cell>
        </row>
        <row r="25">
          <cell r="H25">
            <v>1803.9179999999999</v>
          </cell>
          <cell r="I25">
            <v>1789.5429999999999</v>
          </cell>
        </row>
        <row r="26">
          <cell r="H26">
            <v>14979.887000000001</v>
          </cell>
          <cell r="I26">
            <v>13445.357</v>
          </cell>
        </row>
        <row r="27">
          <cell r="H27">
            <v>6410.1769999999997</v>
          </cell>
          <cell r="I27">
            <v>10601.844999999999</v>
          </cell>
        </row>
        <row r="32">
          <cell r="H32">
            <v>197.655</v>
          </cell>
          <cell r="I32">
            <v>267.65899999999999</v>
          </cell>
        </row>
        <row r="33">
          <cell r="H33">
            <v>1092.799</v>
          </cell>
          <cell r="I33">
            <v>1512.3530000000001</v>
          </cell>
        </row>
        <row r="34">
          <cell r="H34">
            <v>295.80099999999999</v>
          </cell>
          <cell r="I34">
            <v>251.97900000000001</v>
          </cell>
        </row>
        <row r="35">
          <cell r="H35">
            <v>569.03300000000002</v>
          </cell>
          <cell r="I35">
            <v>991.32500000000005</v>
          </cell>
        </row>
        <row r="36">
          <cell r="H36">
            <v>1230.7260000000001</v>
          </cell>
          <cell r="I36">
            <v>0</v>
          </cell>
        </row>
        <row r="37">
          <cell r="H37">
            <v>31.5</v>
          </cell>
          <cell r="I37">
            <v>26.834</v>
          </cell>
        </row>
        <row r="38">
          <cell r="H38">
            <v>1487.0709999999999</v>
          </cell>
          <cell r="I38">
            <v>1266.7650000000001</v>
          </cell>
        </row>
        <row r="41">
          <cell r="H41">
            <v>0</v>
          </cell>
          <cell r="I41">
            <v>0</v>
          </cell>
        </row>
        <row r="42">
          <cell r="H42">
            <v>259.53699999999998</v>
          </cell>
          <cell r="I42">
            <v>66.531999999999996</v>
          </cell>
        </row>
        <row r="43">
          <cell r="H43">
            <v>0</v>
          </cell>
          <cell r="I43">
            <v>0</v>
          </cell>
        </row>
        <row r="44">
          <cell r="H44">
            <v>52.231999999999999</v>
          </cell>
          <cell r="I44">
            <v>125.08199999999999</v>
          </cell>
        </row>
        <row r="45">
          <cell r="H45">
            <v>117</v>
          </cell>
          <cell r="I45">
            <v>126</v>
          </cell>
        </row>
        <row r="46">
          <cell r="H46">
            <v>25.291</v>
          </cell>
          <cell r="I46">
            <v>21.544</v>
          </cell>
        </row>
        <row r="47">
          <cell r="H47">
            <v>73.227000000000004</v>
          </cell>
          <cell r="I47">
            <v>182.46100000000001</v>
          </cell>
        </row>
        <row r="48">
          <cell r="H48">
            <v>0</v>
          </cell>
          <cell r="I48">
            <v>30</v>
          </cell>
        </row>
        <row r="49">
          <cell r="H49">
            <v>0</v>
          </cell>
          <cell r="I49">
            <v>0</v>
          </cell>
        </row>
        <row r="50">
          <cell r="H50">
            <v>0</v>
          </cell>
          <cell r="I50">
            <v>0</v>
          </cell>
        </row>
        <row r="54">
          <cell r="H54">
            <v>5348.0050000000001</v>
          </cell>
          <cell r="I54">
            <v>5097.317</v>
          </cell>
        </row>
        <row r="55">
          <cell r="H55">
            <v>537.13900000000001</v>
          </cell>
          <cell r="I55">
            <v>511.96100000000001</v>
          </cell>
        </row>
        <row r="56">
          <cell r="H56">
            <v>129.60900000000001</v>
          </cell>
          <cell r="I56">
            <v>123.53400000000001</v>
          </cell>
        </row>
        <row r="57">
          <cell r="H57">
            <v>53.006</v>
          </cell>
          <cell r="I57">
            <v>53.006</v>
          </cell>
        </row>
        <row r="58">
          <cell r="H58">
            <v>67.97</v>
          </cell>
          <cell r="I58">
            <v>49.219000000000001</v>
          </cell>
        </row>
        <row r="59">
          <cell r="H59">
            <v>1148.9010000000001</v>
          </cell>
          <cell r="I59">
            <v>831.96299999999997</v>
          </cell>
        </row>
        <row r="60">
          <cell r="H60">
            <v>0</v>
          </cell>
          <cell r="I60">
            <v>0</v>
          </cell>
        </row>
        <row r="63">
          <cell r="H63">
            <v>50.271000000000001</v>
          </cell>
          <cell r="I63">
            <v>18.597999999999999</v>
          </cell>
        </row>
        <row r="64">
          <cell r="H64">
            <v>99.063999999999993</v>
          </cell>
          <cell r="I64">
            <v>53.341999999999999</v>
          </cell>
        </row>
        <row r="65">
          <cell r="H65">
            <v>258.875</v>
          </cell>
          <cell r="I65">
            <v>187.46100000000001</v>
          </cell>
        </row>
        <row r="66">
          <cell r="H66">
            <v>353.75</v>
          </cell>
          <cell r="I66">
            <v>256.16399999999999</v>
          </cell>
        </row>
        <row r="69">
          <cell r="H69">
            <v>151.08199999999999</v>
          </cell>
          <cell r="I69">
            <v>4225.6139999999996</v>
          </cell>
        </row>
        <row r="70">
          <cell r="H70">
            <v>641.41700000000003</v>
          </cell>
          <cell r="I70">
            <v>5416.0290000000005</v>
          </cell>
        </row>
        <row r="71">
          <cell r="H71">
            <v>0</v>
          </cell>
          <cell r="I71">
            <v>0</v>
          </cell>
        </row>
        <row r="72">
          <cell r="H72">
            <v>123.70699999999999</v>
          </cell>
          <cell r="I72">
            <v>60.597000000000001</v>
          </cell>
        </row>
        <row r="73">
          <cell r="H73">
            <v>0</v>
          </cell>
          <cell r="I73">
            <v>0</v>
          </cell>
        </row>
        <row r="74">
          <cell r="H74">
            <v>0</v>
          </cell>
          <cell r="I74">
            <v>0</v>
          </cell>
        </row>
        <row r="77">
          <cell r="H77">
            <v>0</v>
          </cell>
          <cell r="I77">
            <v>0</v>
          </cell>
        </row>
        <row r="78">
          <cell r="H78">
            <v>12.172000000000001</v>
          </cell>
          <cell r="I78">
            <v>8.8149999999999995</v>
          </cell>
        </row>
        <row r="79">
          <cell r="H79">
            <v>371.245</v>
          </cell>
          <cell r="I79">
            <v>157.18800000000002</v>
          </cell>
        </row>
        <row r="80">
          <cell r="H80">
            <v>515.57899999999995</v>
          </cell>
          <cell r="I80">
            <v>373.35</v>
          </cell>
        </row>
        <row r="81">
          <cell r="H81">
            <v>37.984000000000002</v>
          </cell>
          <cell r="I81">
            <v>27.506</v>
          </cell>
        </row>
        <row r="82">
          <cell r="H82">
            <v>0</v>
          </cell>
          <cell r="I82">
            <v>0</v>
          </cell>
        </row>
        <row r="83">
          <cell r="H83">
            <v>0</v>
          </cell>
          <cell r="I83">
            <v>0</v>
          </cell>
        </row>
        <row r="84">
          <cell r="H84">
            <v>0</v>
          </cell>
          <cell r="I84">
            <v>0</v>
          </cell>
        </row>
        <row r="85">
          <cell r="H85">
            <v>0</v>
          </cell>
          <cell r="I85">
            <v>0</v>
          </cell>
        </row>
        <row r="86">
          <cell r="H86">
            <v>696</v>
          </cell>
          <cell r="I86">
            <v>504</v>
          </cell>
        </row>
        <row r="87">
          <cell r="H87">
            <v>0</v>
          </cell>
          <cell r="I87">
            <v>0</v>
          </cell>
        </row>
        <row r="88">
          <cell r="H88">
            <v>0</v>
          </cell>
          <cell r="I88">
            <v>0</v>
          </cell>
        </row>
        <row r="91">
          <cell r="H91">
            <v>9439.6020000000008</v>
          </cell>
          <cell r="I91">
            <v>9439.6020000000008</v>
          </cell>
        </row>
        <row r="92">
          <cell r="H92">
            <v>934.05799999999999</v>
          </cell>
          <cell r="I92">
            <v>934.05799999999999</v>
          </cell>
        </row>
        <row r="93">
          <cell r="H93">
            <v>235.81800000000001</v>
          </cell>
          <cell r="I93">
            <v>235.81800000000001</v>
          </cell>
        </row>
        <row r="94">
          <cell r="H94">
            <v>135.60599999999999</v>
          </cell>
          <cell r="I94">
            <v>135.60599999999999</v>
          </cell>
        </row>
        <row r="95">
          <cell r="H95">
            <v>0</v>
          </cell>
          <cell r="I95">
            <v>0</v>
          </cell>
        </row>
        <row r="96">
          <cell r="H96">
            <v>52.668999999999997</v>
          </cell>
          <cell r="I96">
            <v>38.14</v>
          </cell>
        </row>
        <row r="97">
          <cell r="H97">
            <v>279</v>
          </cell>
          <cell r="I97">
            <v>297</v>
          </cell>
        </row>
        <row r="100">
          <cell r="H100">
            <v>20.975000000000001</v>
          </cell>
          <cell r="I100">
            <v>10.663</v>
          </cell>
        </row>
        <row r="101">
          <cell r="H101">
            <v>55.024999999999999</v>
          </cell>
          <cell r="I101">
            <v>29.629000000000001</v>
          </cell>
        </row>
        <row r="102">
          <cell r="H102">
            <v>28.361000000000001</v>
          </cell>
          <cell r="I102">
            <v>20.536999999999999</v>
          </cell>
        </row>
        <row r="103">
          <cell r="H103">
            <v>0</v>
          </cell>
          <cell r="I103">
            <v>0</v>
          </cell>
        </row>
        <row r="104">
          <cell r="H104">
            <v>1213.171</v>
          </cell>
          <cell r="I104">
            <v>878.50300000000004</v>
          </cell>
        </row>
        <row r="105">
          <cell r="H105">
            <v>0</v>
          </cell>
          <cell r="I105">
            <v>0</v>
          </cell>
        </row>
        <row r="115">
          <cell r="H115">
            <v>139.72399999999999</v>
          </cell>
        </row>
        <row r="118">
          <cell r="E118">
            <v>850.52516666666668</v>
          </cell>
          <cell r="F118">
            <v>717.4276666666666</v>
          </cell>
          <cell r="H118">
            <v>801.54300000000001</v>
          </cell>
          <cell r="I118">
            <v>710.81043999999997</v>
          </cell>
        </row>
        <row r="119">
          <cell r="E119">
            <v>85961.728069833334</v>
          </cell>
          <cell r="F119">
            <v>67190.688121666666</v>
          </cell>
          <cell r="H119">
            <v>128730.14896999999</v>
          </cell>
          <cell r="I119">
            <v>66570.951759999996</v>
          </cell>
        </row>
        <row r="133">
          <cell r="E133">
            <v>35.582500000000003</v>
          </cell>
          <cell r="F133">
            <v>34.47591666666667</v>
          </cell>
          <cell r="H133">
            <v>41.072000000000003</v>
          </cell>
          <cell r="I133">
            <v>40.088000000000001</v>
          </cell>
        </row>
        <row r="134">
          <cell r="E134">
            <v>39017.954792500001</v>
          </cell>
          <cell r="F134">
            <v>49892.960509416669</v>
          </cell>
          <cell r="H134">
            <v>45037.460800000001</v>
          </cell>
          <cell r="I134">
            <v>58014.67224</v>
          </cell>
        </row>
        <row r="136">
          <cell r="E136">
            <v>246.81025</v>
          </cell>
          <cell r="F136">
            <v>189.70225000000002</v>
          </cell>
          <cell r="H136">
            <v>286.45100000000002</v>
          </cell>
          <cell r="I136">
            <v>205.71799999999999</v>
          </cell>
        </row>
        <row r="137">
          <cell r="E137">
            <v>97666.024458250016</v>
          </cell>
          <cell r="F137">
            <v>79391.15043400001</v>
          </cell>
          <cell r="H137">
            <v>113352.386</v>
          </cell>
          <cell r="I137">
            <v>86093.804910000006</v>
          </cell>
        </row>
      </sheetData>
      <sheetData sheetId="11">
        <row r="13">
          <cell r="H13">
            <v>34715.718000000001</v>
          </cell>
          <cell r="I13">
            <v>168.76599999999999</v>
          </cell>
        </row>
        <row r="14">
          <cell r="H14">
            <v>0</v>
          </cell>
          <cell r="I14">
            <v>0</v>
          </cell>
        </row>
        <row r="15">
          <cell r="H15">
            <v>1981.654</v>
          </cell>
          <cell r="I15">
            <v>1688.076</v>
          </cell>
        </row>
        <row r="16">
          <cell r="H16">
            <v>2212.6129999999998</v>
          </cell>
          <cell r="I16">
            <v>5673.88</v>
          </cell>
        </row>
        <row r="17">
          <cell r="H17">
            <v>7.06</v>
          </cell>
          <cell r="I17">
            <v>3.9740000000000002</v>
          </cell>
        </row>
        <row r="18">
          <cell r="H18">
            <v>14429.712</v>
          </cell>
          <cell r="I18">
            <v>6819.7150000000001</v>
          </cell>
        </row>
        <row r="21">
          <cell r="H21">
            <v>76646.974000000002</v>
          </cell>
          <cell r="I21">
            <v>76036.241999999998</v>
          </cell>
        </row>
        <row r="22">
          <cell r="H22">
            <v>7648.246000000001</v>
          </cell>
          <cell r="I22">
            <v>7587.3040000000001</v>
          </cell>
        </row>
        <row r="23">
          <cell r="H23">
            <v>236.148</v>
          </cell>
          <cell r="I23">
            <v>675.62199999999996</v>
          </cell>
        </row>
        <row r="24">
          <cell r="H24">
            <v>1034.1210000000001</v>
          </cell>
          <cell r="I24">
            <v>1025.8810000000001</v>
          </cell>
        </row>
        <row r="25">
          <cell r="H25">
            <v>2095.0729999999999</v>
          </cell>
          <cell r="I25">
            <v>2078.38</v>
          </cell>
        </row>
        <row r="26">
          <cell r="H26">
            <v>16477.78</v>
          </cell>
          <cell r="I26">
            <v>14683.102000000001</v>
          </cell>
        </row>
        <row r="27">
          <cell r="H27">
            <v>20749.671999999999</v>
          </cell>
          <cell r="I27">
            <v>22097.763999999999</v>
          </cell>
        </row>
        <row r="32">
          <cell r="H32">
            <v>197.51499999999999</v>
          </cell>
          <cell r="I32">
            <v>267.59100000000001</v>
          </cell>
        </row>
        <row r="33">
          <cell r="H33">
            <v>1092.799</v>
          </cell>
          <cell r="I33">
            <v>997.85299999999995</v>
          </cell>
        </row>
        <row r="34">
          <cell r="H34">
            <v>610.88</v>
          </cell>
          <cell r="I34">
            <v>520.38</v>
          </cell>
        </row>
        <row r="35">
          <cell r="H35">
            <v>928.37900000000002</v>
          </cell>
          <cell r="I35">
            <v>995.16000000000008</v>
          </cell>
        </row>
        <row r="36">
          <cell r="H36">
            <v>1271.751</v>
          </cell>
          <cell r="I36">
            <v>0</v>
          </cell>
        </row>
        <row r="37">
          <cell r="H37">
            <v>31.5</v>
          </cell>
          <cell r="I37">
            <v>26.834</v>
          </cell>
        </row>
        <row r="38">
          <cell r="H38">
            <v>351.834</v>
          </cell>
          <cell r="I38">
            <v>299.70999999999998</v>
          </cell>
        </row>
        <row r="41">
          <cell r="H41">
            <v>0</v>
          </cell>
          <cell r="I41">
            <v>0</v>
          </cell>
        </row>
        <row r="42">
          <cell r="H42">
            <v>72.406000000000006</v>
          </cell>
          <cell r="I42">
            <v>129.864</v>
          </cell>
        </row>
        <row r="43">
          <cell r="H43">
            <v>0</v>
          </cell>
          <cell r="I43">
            <v>0</v>
          </cell>
        </row>
        <row r="44">
          <cell r="H44">
            <v>78.364999999999995</v>
          </cell>
          <cell r="I44">
            <v>119.599</v>
          </cell>
        </row>
        <row r="45">
          <cell r="H45">
            <v>117</v>
          </cell>
          <cell r="I45">
            <v>126</v>
          </cell>
        </row>
        <row r="46">
          <cell r="H46">
            <v>212.345</v>
          </cell>
          <cell r="I46">
            <v>180.887</v>
          </cell>
        </row>
        <row r="47">
          <cell r="H47">
            <v>197.83199999999999</v>
          </cell>
          <cell r="I47">
            <v>119.01</v>
          </cell>
        </row>
        <row r="48">
          <cell r="H48">
            <v>0</v>
          </cell>
          <cell r="I48">
            <v>0</v>
          </cell>
        </row>
        <row r="49">
          <cell r="H49">
            <v>0</v>
          </cell>
          <cell r="I49">
            <v>0</v>
          </cell>
        </row>
        <row r="50">
          <cell r="H50">
            <v>0</v>
          </cell>
          <cell r="I50">
            <v>0</v>
          </cell>
        </row>
        <row r="54">
          <cell r="H54">
            <v>5377.6170000000002</v>
          </cell>
          <cell r="I54">
            <v>5125.5420000000004</v>
          </cell>
        </row>
        <row r="55">
          <cell r="H55">
            <v>541.45399999999995</v>
          </cell>
          <cell r="I55">
            <v>516.07400000000007</v>
          </cell>
        </row>
        <row r="56">
          <cell r="H56">
            <v>136.45500000000001</v>
          </cell>
          <cell r="I56">
            <v>130.059</v>
          </cell>
        </row>
        <row r="57">
          <cell r="H57">
            <v>58.11</v>
          </cell>
          <cell r="I57">
            <v>58.11</v>
          </cell>
        </row>
        <row r="58">
          <cell r="H58">
            <v>120.16</v>
          </cell>
          <cell r="I58">
            <v>94.412000000000006</v>
          </cell>
        </row>
        <row r="59">
          <cell r="H59">
            <v>1108.2460000000001</v>
          </cell>
          <cell r="I59">
            <v>870.76499999999999</v>
          </cell>
        </row>
        <row r="60">
          <cell r="H60">
            <v>629.154</v>
          </cell>
          <cell r="I60">
            <v>494.33600000000001</v>
          </cell>
        </row>
        <row r="63">
          <cell r="H63">
            <v>0.152</v>
          </cell>
          <cell r="I63">
            <v>4.5999999999999999E-2</v>
          </cell>
        </row>
        <row r="64">
          <cell r="H64">
            <v>89.546999999999997</v>
          </cell>
          <cell r="I64">
            <v>48.218000000000004</v>
          </cell>
        </row>
        <row r="65">
          <cell r="H65">
            <v>53.017000000000003</v>
          </cell>
          <cell r="I65">
            <v>41.656999999999996</v>
          </cell>
        </row>
        <row r="66">
          <cell r="H66">
            <v>341.81400000000002</v>
          </cell>
          <cell r="I66">
            <v>268.56799999999998</v>
          </cell>
        </row>
        <row r="69">
          <cell r="H69">
            <v>150.82300000000001</v>
          </cell>
          <cell r="I69">
            <v>4225.8729999999996</v>
          </cell>
        </row>
        <row r="70">
          <cell r="H70">
            <v>634.44799999999998</v>
          </cell>
          <cell r="I70">
            <v>5422.9979999999996</v>
          </cell>
        </row>
        <row r="71">
          <cell r="H71">
            <v>0</v>
          </cell>
          <cell r="I71">
            <v>0</v>
          </cell>
        </row>
        <row r="72">
          <cell r="H72">
            <v>141.304</v>
          </cell>
          <cell r="I72">
            <v>69.540999999999997</v>
          </cell>
        </row>
        <row r="73">
          <cell r="H73">
            <v>0</v>
          </cell>
          <cell r="I73">
            <v>0</v>
          </cell>
        </row>
        <row r="74">
          <cell r="H74">
            <v>0</v>
          </cell>
          <cell r="I74">
            <v>0</v>
          </cell>
        </row>
        <row r="77">
          <cell r="H77">
            <v>0</v>
          </cell>
          <cell r="I77">
            <v>0</v>
          </cell>
        </row>
        <row r="78">
          <cell r="H78">
            <v>170.03899999999999</v>
          </cell>
          <cell r="I78">
            <v>133.602</v>
          </cell>
        </row>
        <row r="79">
          <cell r="H79">
            <v>390.70100000000002</v>
          </cell>
          <cell r="I79">
            <v>196.69900000000001</v>
          </cell>
        </row>
        <row r="80">
          <cell r="H80">
            <v>1500.402</v>
          </cell>
          <cell r="I80">
            <v>1178.8869999999999</v>
          </cell>
        </row>
        <row r="81">
          <cell r="H81">
            <v>22.856000000000002</v>
          </cell>
          <cell r="I81">
            <v>17.959</v>
          </cell>
        </row>
        <row r="82">
          <cell r="H82">
            <v>0</v>
          </cell>
          <cell r="I82">
            <v>0</v>
          </cell>
        </row>
        <row r="83">
          <cell r="H83">
            <v>0</v>
          </cell>
          <cell r="I83">
            <v>0</v>
          </cell>
        </row>
        <row r="84">
          <cell r="H84">
            <v>75.599999999999994</v>
          </cell>
          <cell r="I84">
            <v>6639.4</v>
          </cell>
        </row>
        <row r="85">
          <cell r="H85">
            <v>6.4089999999999998</v>
          </cell>
          <cell r="I85">
            <v>5.0359999999999996</v>
          </cell>
        </row>
        <row r="86">
          <cell r="H86">
            <v>0</v>
          </cell>
          <cell r="I86">
            <v>0</v>
          </cell>
        </row>
        <row r="87">
          <cell r="H87">
            <v>0</v>
          </cell>
          <cell r="I87">
            <v>0</v>
          </cell>
        </row>
        <row r="88">
          <cell r="H88">
            <v>0</v>
          </cell>
          <cell r="I88">
            <v>0</v>
          </cell>
        </row>
        <row r="91">
          <cell r="H91">
            <v>10134.641</v>
          </cell>
          <cell r="I91">
            <v>10134.64</v>
          </cell>
        </row>
        <row r="92">
          <cell r="H92">
            <v>1014.9380000000001</v>
          </cell>
          <cell r="I92">
            <v>1014.9380000000001</v>
          </cell>
        </row>
        <row r="93">
          <cell r="H93">
            <v>255.00800000000001</v>
          </cell>
          <cell r="I93">
            <v>255.00800000000001</v>
          </cell>
        </row>
        <row r="94">
          <cell r="H94">
            <v>147.33699999999999</v>
          </cell>
          <cell r="I94">
            <v>147.33699999999999</v>
          </cell>
        </row>
        <row r="95">
          <cell r="H95">
            <v>523.54100000000005</v>
          </cell>
          <cell r="I95">
            <v>411.35399999999998</v>
          </cell>
        </row>
        <row r="96">
          <cell r="H96">
            <v>51.768000000000001</v>
          </cell>
          <cell r="I96">
            <v>40.673999999999999</v>
          </cell>
        </row>
        <row r="97">
          <cell r="H97">
            <v>279</v>
          </cell>
          <cell r="I97">
            <v>297</v>
          </cell>
        </row>
        <row r="100">
          <cell r="H100">
            <v>6.0999999999999999E-2</v>
          </cell>
          <cell r="I100">
            <v>0.03</v>
          </cell>
        </row>
        <row r="101">
          <cell r="H101">
            <v>49.738999999999997</v>
          </cell>
          <cell r="I101">
            <v>26.783000000000001</v>
          </cell>
        </row>
        <row r="102">
          <cell r="H102">
            <v>27.382999999999999</v>
          </cell>
          <cell r="I102">
            <v>21.515000000000001</v>
          </cell>
        </row>
        <row r="103">
          <cell r="H103">
            <v>352.8</v>
          </cell>
          <cell r="I103">
            <v>277.2</v>
          </cell>
        </row>
        <row r="104">
          <cell r="H104">
            <v>1168.3499999999999</v>
          </cell>
          <cell r="I104">
            <v>917.98900000000003</v>
          </cell>
        </row>
        <row r="105">
          <cell r="H105">
            <v>0</v>
          </cell>
          <cell r="I105">
            <v>0</v>
          </cell>
        </row>
        <row r="115">
          <cell r="H115">
            <v>220.06100000000001</v>
          </cell>
        </row>
        <row r="118">
          <cell r="E118">
            <v>850.52516666666668</v>
          </cell>
          <cell r="F118">
            <v>717.4276666666666</v>
          </cell>
          <cell r="H118">
            <v>784.61900000000003</v>
          </cell>
          <cell r="I118">
            <v>684.25211000000002</v>
          </cell>
        </row>
        <row r="119">
          <cell r="E119">
            <v>85961.728069833334</v>
          </cell>
          <cell r="F119">
            <v>67190.688121666666</v>
          </cell>
          <cell r="H119">
            <v>112221.26756899999</v>
          </cell>
          <cell r="I119">
            <v>64083.631359999999</v>
          </cell>
        </row>
        <row r="133">
          <cell r="E133">
            <v>35.582500000000003</v>
          </cell>
          <cell r="F133">
            <v>34.47591666666667</v>
          </cell>
          <cell r="H133">
            <v>42.716999999999999</v>
          </cell>
          <cell r="I133">
            <v>41.845999999999997</v>
          </cell>
        </row>
        <row r="134">
          <cell r="E134">
            <v>39017.954792500001</v>
          </cell>
          <cell r="F134">
            <v>49892.960509416669</v>
          </cell>
          <cell r="H134">
            <v>46841.283719999999</v>
          </cell>
          <cell r="I134">
            <v>60558.819900000002</v>
          </cell>
        </row>
        <row r="136">
          <cell r="E136">
            <v>246.81025</v>
          </cell>
          <cell r="F136">
            <v>189.70225000000002</v>
          </cell>
          <cell r="H136">
            <v>263.68599999999998</v>
          </cell>
          <cell r="I136">
            <v>197.55500000000001</v>
          </cell>
        </row>
        <row r="137">
          <cell r="E137">
            <v>97666.024458250016</v>
          </cell>
          <cell r="F137">
            <v>79391.15043400001</v>
          </cell>
          <cell r="H137">
            <v>104343.98002</v>
          </cell>
          <cell r="I137">
            <v>82677.557000000001</v>
          </cell>
        </row>
      </sheetData>
      <sheetData sheetId="12"/>
      <sheetData sheetId="13">
        <row r="13">
          <cell r="H13">
            <v>20309.973000000002</v>
          </cell>
          <cell r="I13">
            <v>507.529</v>
          </cell>
        </row>
        <row r="14">
          <cell r="H14">
            <v>0</v>
          </cell>
          <cell r="I14">
            <v>0</v>
          </cell>
        </row>
        <row r="15">
          <cell r="H15">
            <v>688.12</v>
          </cell>
          <cell r="I15">
            <v>586.17600000000004</v>
          </cell>
        </row>
        <row r="16">
          <cell r="H16">
            <v>9398.9480000000003</v>
          </cell>
          <cell r="I16">
            <v>5840.5209999999997</v>
          </cell>
        </row>
        <row r="17">
          <cell r="H17">
            <v>0</v>
          </cell>
          <cell r="I17">
            <v>0</v>
          </cell>
        </row>
        <row r="18">
          <cell r="H18">
            <v>13140.447</v>
          </cell>
          <cell r="I18">
            <v>6191.4040000000005</v>
          </cell>
        </row>
        <row r="21">
          <cell r="H21">
            <v>74607.020999999993</v>
          </cell>
          <cell r="I21">
            <v>74012.543000000005</v>
          </cell>
        </row>
        <row r="22">
          <cell r="H22">
            <v>7430.6669999999995</v>
          </cell>
          <cell r="I22">
            <v>7371.4589999999998</v>
          </cell>
        </row>
        <row r="23">
          <cell r="H23">
            <v>252.37</v>
          </cell>
          <cell r="I23">
            <v>722.03200000000004</v>
          </cell>
        </row>
        <row r="24">
          <cell r="H24">
            <v>1007.066</v>
          </cell>
          <cell r="I24">
            <v>999.04100000000005</v>
          </cell>
        </row>
        <row r="25">
          <cell r="H25">
            <v>2004.57</v>
          </cell>
          <cell r="I25">
            <v>1988.597</v>
          </cell>
        </row>
        <row r="26">
          <cell r="H26">
            <v>16648.589</v>
          </cell>
          <cell r="I26">
            <v>14833.661</v>
          </cell>
        </row>
        <row r="27">
          <cell r="H27">
            <v>13410.718999999999</v>
          </cell>
          <cell r="I27">
            <v>12175.512000000001</v>
          </cell>
        </row>
        <row r="32">
          <cell r="H32">
            <v>197.655</v>
          </cell>
          <cell r="I32">
            <v>267.65899999999999</v>
          </cell>
        </row>
        <row r="33">
          <cell r="H33">
            <v>1092.799</v>
          </cell>
          <cell r="I33">
            <v>997.85299999999995</v>
          </cell>
        </row>
        <row r="34">
          <cell r="H34">
            <v>0</v>
          </cell>
          <cell r="I34">
            <v>0</v>
          </cell>
        </row>
        <row r="35">
          <cell r="H35">
            <v>629.298</v>
          </cell>
          <cell r="I35">
            <v>1141.586</v>
          </cell>
        </row>
        <row r="36">
          <cell r="H36">
            <v>1230.7260000000001</v>
          </cell>
          <cell r="I36">
            <v>0</v>
          </cell>
        </row>
        <row r="37">
          <cell r="H37">
            <v>31.5</v>
          </cell>
          <cell r="I37">
            <v>26.834</v>
          </cell>
        </row>
        <row r="38">
          <cell r="H38">
            <v>1854.0550000000001</v>
          </cell>
          <cell r="I38">
            <v>1579.3810000000001</v>
          </cell>
        </row>
        <row r="41">
          <cell r="H41">
            <v>0</v>
          </cell>
          <cell r="I41">
            <v>0</v>
          </cell>
        </row>
        <row r="42">
          <cell r="H42">
            <v>38.192999999999998</v>
          </cell>
          <cell r="I42">
            <v>49.234999999999999</v>
          </cell>
        </row>
        <row r="43">
          <cell r="H43">
            <v>0</v>
          </cell>
          <cell r="I43">
            <v>0</v>
          </cell>
        </row>
        <row r="44">
          <cell r="H44">
            <v>55.39</v>
          </cell>
          <cell r="I44">
            <v>131.51900000000001</v>
          </cell>
        </row>
        <row r="45">
          <cell r="H45">
            <v>130</v>
          </cell>
          <cell r="I45">
            <v>140</v>
          </cell>
        </row>
        <row r="46">
          <cell r="H46">
            <v>328.54199999999997</v>
          </cell>
          <cell r="I46">
            <v>279.86900000000003</v>
          </cell>
        </row>
        <row r="47">
          <cell r="H47">
            <v>4726.6980000000003</v>
          </cell>
          <cell r="I47">
            <v>4774.8100000000004</v>
          </cell>
        </row>
        <row r="48">
          <cell r="H48">
            <v>0</v>
          </cell>
          <cell r="I48">
            <v>3961.806</v>
          </cell>
        </row>
        <row r="49">
          <cell r="H49">
            <v>0</v>
          </cell>
          <cell r="I49">
            <v>0</v>
          </cell>
        </row>
        <row r="50">
          <cell r="H50">
            <v>364.5</v>
          </cell>
          <cell r="I50">
            <v>310.5</v>
          </cell>
        </row>
        <row r="54">
          <cell r="H54">
            <v>5760.2420000000002</v>
          </cell>
          <cell r="I54">
            <v>5490.2309999999998</v>
          </cell>
        </row>
        <row r="55">
          <cell r="H55">
            <v>574.93600000000004</v>
          </cell>
          <cell r="I55">
            <v>547.98399999999992</v>
          </cell>
        </row>
        <row r="56">
          <cell r="H56">
            <v>139.75700000000001</v>
          </cell>
          <cell r="I56">
            <v>133.20599999999999</v>
          </cell>
        </row>
        <row r="57">
          <cell r="H57">
            <v>60.417999999999999</v>
          </cell>
          <cell r="I57">
            <v>60.417999999999999</v>
          </cell>
        </row>
        <row r="58">
          <cell r="H58">
            <v>128.27100000000002</v>
          </cell>
          <cell r="I58">
            <v>89.138000000000005</v>
          </cell>
        </row>
        <row r="59">
          <cell r="H59">
            <v>1168.1890000000001</v>
          </cell>
          <cell r="I59">
            <v>811.79200000000003</v>
          </cell>
        </row>
        <row r="60">
          <cell r="H60">
            <v>429.49900000000002</v>
          </cell>
          <cell r="I60">
            <v>298.46499999999997</v>
          </cell>
        </row>
        <row r="63">
          <cell r="H63">
            <v>0</v>
          </cell>
          <cell r="I63">
            <v>0</v>
          </cell>
        </row>
        <row r="64">
          <cell r="H64">
            <v>107.283</v>
          </cell>
          <cell r="I64">
            <v>57.768000000000001</v>
          </cell>
        </row>
        <row r="65">
          <cell r="H65">
            <v>196.47499999999999</v>
          </cell>
          <cell r="I65">
            <v>136.53299999999999</v>
          </cell>
        </row>
        <row r="66">
          <cell r="H66">
            <v>367.22399999999999</v>
          </cell>
          <cell r="I66">
            <v>255.19</v>
          </cell>
        </row>
        <row r="69">
          <cell r="H69">
            <v>151.21</v>
          </cell>
          <cell r="I69">
            <v>4225.4839999999995</v>
          </cell>
        </row>
        <row r="70">
          <cell r="H70">
            <v>644.90099999999995</v>
          </cell>
          <cell r="I70">
            <v>5412.5429999999997</v>
          </cell>
        </row>
        <row r="71">
          <cell r="H71">
            <v>96.581000000000003</v>
          </cell>
          <cell r="I71">
            <v>205.233</v>
          </cell>
        </row>
        <row r="72">
          <cell r="H72">
            <v>141.44900000000001</v>
          </cell>
          <cell r="I72">
            <v>69.397000000000006</v>
          </cell>
        </row>
        <row r="73">
          <cell r="H73">
            <v>849.9</v>
          </cell>
          <cell r="I73">
            <v>0</v>
          </cell>
        </row>
        <row r="74">
          <cell r="H74">
            <v>0</v>
          </cell>
          <cell r="I74">
            <v>0</v>
          </cell>
        </row>
        <row r="77">
          <cell r="H77">
            <v>0</v>
          </cell>
          <cell r="I77">
            <v>0</v>
          </cell>
        </row>
        <row r="78">
          <cell r="H78">
            <v>25.856000000000002</v>
          </cell>
          <cell r="I78">
            <v>17.968</v>
          </cell>
        </row>
        <row r="79">
          <cell r="H79">
            <v>316.73</v>
          </cell>
          <cell r="I79">
            <v>113.892</v>
          </cell>
        </row>
        <row r="80">
          <cell r="H80">
            <v>382.91800000000001</v>
          </cell>
          <cell r="I80">
            <v>266.096</v>
          </cell>
        </row>
        <row r="81">
          <cell r="H81">
            <v>18.725000000000001</v>
          </cell>
          <cell r="I81">
            <v>13.012</v>
          </cell>
        </row>
        <row r="82">
          <cell r="H82">
            <v>0</v>
          </cell>
          <cell r="I82">
            <v>0</v>
          </cell>
        </row>
        <row r="83">
          <cell r="H83">
            <v>0</v>
          </cell>
          <cell r="I83">
            <v>0</v>
          </cell>
        </row>
        <row r="84">
          <cell r="H84">
            <v>368.75200000000001</v>
          </cell>
          <cell r="I84">
            <v>256.25099999999998</v>
          </cell>
        </row>
        <row r="85">
          <cell r="H85">
            <v>0</v>
          </cell>
          <cell r="I85">
            <v>0</v>
          </cell>
        </row>
        <row r="86">
          <cell r="H86">
            <v>0</v>
          </cell>
          <cell r="I86">
            <v>0</v>
          </cell>
        </row>
        <row r="87">
          <cell r="H87">
            <v>0</v>
          </cell>
          <cell r="I87">
            <v>0</v>
          </cell>
        </row>
        <row r="88">
          <cell r="H88">
            <v>0</v>
          </cell>
          <cell r="I88">
            <v>0</v>
          </cell>
        </row>
        <row r="91">
          <cell r="H91">
            <v>10365.477000000001</v>
          </cell>
          <cell r="I91">
            <v>10365.477000000001</v>
          </cell>
        </row>
        <row r="92">
          <cell r="H92">
            <v>1024.8690000000001</v>
          </cell>
          <cell r="I92">
            <v>1024.8690000000001</v>
          </cell>
        </row>
        <row r="93">
          <cell r="H93">
            <v>260.09800000000001</v>
          </cell>
          <cell r="I93">
            <v>260.09800000000001</v>
          </cell>
        </row>
        <row r="94">
          <cell r="H94">
            <v>152.756</v>
          </cell>
          <cell r="I94">
            <v>152.756</v>
          </cell>
        </row>
        <row r="95">
          <cell r="H95">
            <v>380.57000000000005</v>
          </cell>
          <cell r="I95">
            <v>264.464</v>
          </cell>
        </row>
        <row r="96">
          <cell r="H96">
            <v>54.570999999999998</v>
          </cell>
          <cell r="I96">
            <v>37.921999999999997</v>
          </cell>
        </row>
        <row r="97">
          <cell r="H97">
            <v>310</v>
          </cell>
          <cell r="I97">
            <v>330</v>
          </cell>
        </row>
        <row r="100">
          <cell r="H100">
            <v>0</v>
          </cell>
          <cell r="I100">
            <v>0</v>
          </cell>
        </row>
        <row r="101">
          <cell r="H101">
            <v>59.591000000000001</v>
          </cell>
          <cell r="I101">
            <v>32.087000000000003</v>
          </cell>
        </row>
        <row r="102">
          <cell r="H102">
            <v>28.85</v>
          </cell>
          <cell r="I102">
            <v>20.047999999999998</v>
          </cell>
        </row>
        <row r="103">
          <cell r="H103">
            <v>0</v>
          </cell>
          <cell r="I103">
            <v>0</v>
          </cell>
        </row>
        <row r="104">
          <cell r="H104">
            <v>1230.874</v>
          </cell>
          <cell r="I104">
            <v>855.35299999999995</v>
          </cell>
        </row>
        <row r="105">
          <cell r="H105">
            <v>18854.875</v>
          </cell>
          <cell r="I105">
            <v>13102.54</v>
          </cell>
        </row>
        <row r="115">
          <cell r="H115">
            <v>96.004999999999995</v>
          </cell>
        </row>
        <row r="118">
          <cell r="E118">
            <v>850.52516666666668</v>
          </cell>
          <cell r="F118">
            <v>717.4276666666666</v>
          </cell>
          <cell r="H118">
            <v>877.03399999999999</v>
          </cell>
          <cell r="I118">
            <v>728.80577000000005</v>
          </cell>
        </row>
        <row r="119">
          <cell r="E119">
            <v>85961.728069833334</v>
          </cell>
          <cell r="F119">
            <v>67190.688121666666</v>
          </cell>
          <cell r="H119">
            <v>144133.92796999999</v>
          </cell>
          <cell r="I119">
            <v>68256.304390000005</v>
          </cell>
        </row>
        <row r="133">
          <cell r="E133">
            <v>35.582500000000003</v>
          </cell>
          <cell r="F133">
            <v>34.47591666666667</v>
          </cell>
          <cell r="H133">
            <v>35.902000000000001</v>
          </cell>
          <cell r="I133">
            <v>34.954000000000001</v>
          </cell>
        </row>
        <row r="134">
          <cell r="E134">
            <v>39017.954792500001</v>
          </cell>
          <cell r="F134">
            <v>49892.960509416669</v>
          </cell>
          <cell r="H134">
            <v>39368.302360000001</v>
          </cell>
          <cell r="I134">
            <v>50584.834730000002</v>
          </cell>
        </row>
        <row r="136">
          <cell r="E136">
            <v>246.81025</v>
          </cell>
          <cell r="F136">
            <v>189.70225000000002</v>
          </cell>
          <cell r="H136">
            <v>259.85000000000002</v>
          </cell>
          <cell r="I136">
            <v>190.68600000000001</v>
          </cell>
        </row>
        <row r="137">
          <cell r="E137">
            <v>97666.024458250016</v>
          </cell>
          <cell r="F137">
            <v>79391.15043400001</v>
          </cell>
          <cell r="H137">
            <v>102826.02456000001</v>
          </cell>
          <cell r="I137">
            <v>79802.853189999994</v>
          </cell>
        </row>
      </sheetData>
      <sheetData sheetId="14">
        <row r="107">
          <cell r="E107">
            <v>69558.75</v>
          </cell>
          <cell r="F107">
            <v>66766.25</v>
          </cell>
        </row>
        <row r="108">
          <cell r="E108">
            <v>438992.5</v>
          </cell>
          <cell r="F108">
            <v>385646.25</v>
          </cell>
        </row>
        <row r="110">
          <cell r="E110">
            <v>1859.85</v>
          </cell>
          <cell r="F110">
            <v>457.38250000000005</v>
          </cell>
        </row>
        <row r="115">
          <cell r="E115">
            <v>538.75</v>
          </cell>
        </row>
      </sheetData>
      <sheetData sheetId="15"/>
      <sheetData sheetId="16"/>
      <sheetData sheetId="17">
        <row r="13">
          <cell r="H13">
            <v>16034.040999999999</v>
          </cell>
          <cell r="I13">
            <v>690.30899999999997</v>
          </cell>
        </row>
        <row r="14">
          <cell r="H14">
            <v>0</v>
          </cell>
          <cell r="I14">
            <v>0</v>
          </cell>
        </row>
        <row r="15">
          <cell r="H15">
            <v>2502.7919999999999</v>
          </cell>
          <cell r="I15">
            <v>2132.0079999999998</v>
          </cell>
        </row>
        <row r="16">
          <cell r="H16">
            <v>3877.02</v>
          </cell>
          <cell r="I16">
            <v>844.51900000000001</v>
          </cell>
        </row>
        <row r="17">
          <cell r="H17">
            <v>0</v>
          </cell>
          <cell r="I17">
            <v>0</v>
          </cell>
        </row>
        <row r="18">
          <cell r="H18">
            <v>22987.079000000002</v>
          </cell>
          <cell r="I18">
            <v>10826.498</v>
          </cell>
        </row>
        <row r="21">
          <cell r="H21">
            <v>68404.505999999994</v>
          </cell>
          <cell r="I21">
            <v>67859.45</v>
          </cell>
        </row>
        <row r="22">
          <cell r="H22">
            <v>6819.4269999999997</v>
          </cell>
          <cell r="I22">
            <v>6765.0889999999999</v>
          </cell>
        </row>
        <row r="23">
          <cell r="H23">
            <v>255.983</v>
          </cell>
          <cell r="I23">
            <v>732.36900000000003</v>
          </cell>
        </row>
        <row r="24">
          <cell r="H24">
            <v>1021.19</v>
          </cell>
          <cell r="I24">
            <v>1013.053</v>
          </cell>
        </row>
        <row r="25">
          <cell r="H25">
            <v>2099.33</v>
          </cell>
          <cell r="I25">
            <v>2082.6030000000001</v>
          </cell>
        </row>
        <row r="26">
          <cell r="H26">
            <v>16769.746999999999</v>
          </cell>
          <cell r="I26">
            <v>15078.144</v>
          </cell>
        </row>
        <row r="27">
          <cell r="H27">
            <v>15588.406000000001</v>
          </cell>
          <cell r="I27">
            <v>12853.527</v>
          </cell>
        </row>
        <row r="32">
          <cell r="H32">
            <v>197.655</v>
          </cell>
          <cell r="I32">
            <v>267.65899999999999</v>
          </cell>
        </row>
        <row r="33">
          <cell r="H33">
            <v>1092.799</v>
          </cell>
          <cell r="I33">
            <v>997.85299999999995</v>
          </cell>
        </row>
        <row r="34">
          <cell r="H34">
            <v>384.80399999999997</v>
          </cell>
          <cell r="I34">
            <v>327.79599999999999</v>
          </cell>
        </row>
        <row r="35">
          <cell r="H35">
            <v>1021.78</v>
          </cell>
          <cell r="I35">
            <v>1268.3050000000001</v>
          </cell>
        </row>
        <row r="36">
          <cell r="H36">
            <v>1271.751</v>
          </cell>
          <cell r="I36">
            <v>0</v>
          </cell>
        </row>
        <row r="37">
          <cell r="H37">
            <v>31.5</v>
          </cell>
          <cell r="I37">
            <v>26.834</v>
          </cell>
        </row>
        <row r="38">
          <cell r="H38">
            <v>1856.0039999999999</v>
          </cell>
          <cell r="I38">
            <v>1581.04</v>
          </cell>
        </row>
        <row r="41">
          <cell r="H41">
            <v>0</v>
          </cell>
          <cell r="I41">
            <v>0</v>
          </cell>
        </row>
        <row r="42">
          <cell r="H42">
            <v>20.366</v>
          </cell>
          <cell r="I42">
            <v>23.067</v>
          </cell>
        </row>
        <row r="43">
          <cell r="H43">
            <v>0</v>
          </cell>
          <cell r="I43">
            <v>0</v>
          </cell>
        </row>
        <row r="44">
          <cell r="H44">
            <v>43.84</v>
          </cell>
          <cell r="I44">
            <v>0</v>
          </cell>
        </row>
        <row r="45">
          <cell r="H45">
            <v>130</v>
          </cell>
          <cell r="I45">
            <v>140</v>
          </cell>
        </row>
        <row r="46">
          <cell r="H46">
            <v>28.308</v>
          </cell>
          <cell r="I46">
            <v>24.114000000000001</v>
          </cell>
        </row>
        <row r="47">
          <cell r="H47">
            <v>344.51600000000002</v>
          </cell>
          <cell r="I47">
            <v>483.34899999999999</v>
          </cell>
        </row>
        <row r="48">
          <cell r="H48">
            <v>0</v>
          </cell>
          <cell r="I48">
            <v>1.27</v>
          </cell>
        </row>
        <row r="49">
          <cell r="H49">
            <v>0</v>
          </cell>
          <cell r="I49">
            <v>0</v>
          </cell>
        </row>
        <row r="50">
          <cell r="H50">
            <v>0</v>
          </cell>
          <cell r="I50">
            <v>8571.4290000000001</v>
          </cell>
        </row>
        <row r="54">
          <cell r="H54">
            <v>5737.3779999999997</v>
          </cell>
          <cell r="I54">
            <v>5468.4380000000001</v>
          </cell>
        </row>
        <row r="55">
          <cell r="H55">
            <v>618.32400000000007</v>
          </cell>
          <cell r="I55">
            <v>589.33999999999992</v>
          </cell>
        </row>
        <row r="56">
          <cell r="H56">
            <v>162.87299999999999</v>
          </cell>
          <cell r="I56">
            <v>155.239</v>
          </cell>
        </row>
        <row r="57">
          <cell r="H57">
            <v>85.427000000000007</v>
          </cell>
          <cell r="I57">
            <v>85.427000000000007</v>
          </cell>
        </row>
        <row r="58">
          <cell r="H58">
            <v>133.077</v>
          </cell>
          <cell r="I58">
            <v>88.717999999999989</v>
          </cell>
        </row>
        <row r="59">
          <cell r="H59">
            <v>1187.105</v>
          </cell>
          <cell r="I59">
            <v>791.40300000000002</v>
          </cell>
        </row>
        <row r="60">
          <cell r="H60">
            <v>664.91099999999994</v>
          </cell>
          <cell r="I60">
            <v>443.274</v>
          </cell>
        </row>
        <row r="63">
          <cell r="H63">
            <v>0</v>
          </cell>
          <cell r="I63">
            <v>0</v>
          </cell>
        </row>
        <row r="64">
          <cell r="H64">
            <v>107.932</v>
          </cell>
          <cell r="I64">
            <v>58.116999999999997</v>
          </cell>
        </row>
        <row r="65">
          <cell r="H65">
            <v>103.92100000000001</v>
          </cell>
          <cell r="I65">
            <v>69.28</v>
          </cell>
        </row>
        <row r="66">
          <cell r="H66">
            <v>366.41899999999998</v>
          </cell>
          <cell r="I66">
            <v>244.279</v>
          </cell>
        </row>
        <row r="69">
          <cell r="H69">
            <v>151.34100000000001</v>
          </cell>
          <cell r="I69">
            <v>4225.3549999999996</v>
          </cell>
        </row>
        <row r="70">
          <cell r="H70">
            <v>648.38499999999999</v>
          </cell>
          <cell r="I70">
            <v>5409.0609999999997</v>
          </cell>
        </row>
        <row r="71">
          <cell r="H71">
            <v>0</v>
          </cell>
          <cell r="I71">
            <v>0</v>
          </cell>
        </row>
        <row r="72">
          <cell r="H72">
            <v>146.084</v>
          </cell>
          <cell r="I72">
            <v>69.347999999999999</v>
          </cell>
        </row>
        <row r="73">
          <cell r="H73">
            <v>0</v>
          </cell>
          <cell r="I73">
            <v>0</v>
          </cell>
        </row>
        <row r="74">
          <cell r="H74">
            <v>0</v>
          </cell>
          <cell r="I74">
            <v>0</v>
          </cell>
        </row>
        <row r="77">
          <cell r="H77">
            <v>0</v>
          </cell>
          <cell r="I77">
            <v>0</v>
          </cell>
        </row>
        <row r="78">
          <cell r="H78">
            <v>47.517000000000003</v>
          </cell>
          <cell r="I78">
            <v>31.678000000000001</v>
          </cell>
        </row>
        <row r="79">
          <cell r="H79">
            <v>606.80400000000009</v>
          </cell>
          <cell r="I79">
            <v>77.180999999999997</v>
          </cell>
        </row>
        <row r="80">
          <cell r="H80">
            <v>496.19299999999998</v>
          </cell>
          <cell r="I80">
            <v>330.79500000000002</v>
          </cell>
        </row>
        <row r="81">
          <cell r="H81">
            <v>28.173999999999999</v>
          </cell>
          <cell r="I81">
            <v>18.783000000000001</v>
          </cell>
        </row>
        <row r="82">
          <cell r="H82">
            <v>0</v>
          </cell>
          <cell r="I82">
            <v>0</v>
          </cell>
        </row>
        <row r="83">
          <cell r="H83">
            <v>0</v>
          </cell>
          <cell r="I83">
            <v>0</v>
          </cell>
        </row>
        <row r="84">
          <cell r="H84">
            <v>0</v>
          </cell>
          <cell r="I84">
            <v>0</v>
          </cell>
        </row>
        <row r="85">
          <cell r="H85">
            <v>0</v>
          </cell>
          <cell r="I85">
            <v>0</v>
          </cell>
        </row>
        <row r="86">
          <cell r="H86">
            <v>0</v>
          </cell>
          <cell r="I86">
            <v>0</v>
          </cell>
        </row>
        <row r="87">
          <cell r="H87">
            <v>0</v>
          </cell>
          <cell r="I87">
            <v>0</v>
          </cell>
        </row>
        <row r="88">
          <cell r="H88">
            <v>0</v>
          </cell>
          <cell r="I88">
            <v>0</v>
          </cell>
        </row>
        <row r="91">
          <cell r="H91">
            <v>11008.947</v>
          </cell>
          <cell r="I91">
            <v>11008.947</v>
          </cell>
        </row>
        <row r="92">
          <cell r="H92">
            <v>1259.673</v>
          </cell>
          <cell r="I92">
            <v>1259.673</v>
          </cell>
        </row>
        <row r="93">
          <cell r="H93">
            <v>313.411</v>
          </cell>
          <cell r="I93">
            <v>313.411</v>
          </cell>
        </row>
        <row r="94">
          <cell r="H94">
            <v>178.369</v>
          </cell>
          <cell r="I94">
            <v>178.369</v>
          </cell>
        </row>
        <row r="95">
          <cell r="H95">
            <v>306.87700000000001</v>
          </cell>
          <cell r="I95">
            <v>204.584</v>
          </cell>
        </row>
        <row r="96">
          <cell r="H96">
            <v>55.465000000000003</v>
          </cell>
          <cell r="I96">
            <v>36.978000000000002</v>
          </cell>
        </row>
        <row r="97">
          <cell r="H97">
            <v>310</v>
          </cell>
          <cell r="I97">
            <v>330</v>
          </cell>
        </row>
        <row r="100">
          <cell r="H100">
            <v>0</v>
          </cell>
          <cell r="I100">
            <v>0</v>
          </cell>
        </row>
        <row r="101">
          <cell r="H101">
            <v>59.951000000000001</v>
          </cell>
          <cell r="I101">
            <v>32.280999999999999</v>
          </cell>
        </row>
        <row r="102">
          <cell r="H102">
            <v>29.338999999999999</v>
          </cell>
          <cell r="I102">
            <v>19.559000000000001</v>
          </cell>
        </row>
        <row r="103">
          <cell r="H103">
            <v>0</v>
          </cell>
          <cell r="I103">
            <v>0</v>
          </cell>
        </row>
        <row r="104">
          <cell r="H104">
            <v>1253.2370000000001</v>
          </cell>
          <cell r="I104">
            <v>835.49099999999999</v>
          </cell>
        </row>
        <row r="105">
          <cell r="H105">
            <v>0</v>
          </cell>
          <cell r="I105">
            <v>0</v>
          </cell>
        </row>
        <row r="115">
          <cell r="H115">
            <v>131.74</v>
          </cell>
        </row>
        <row r="118">
          <cell r="E118">
            <v>850.52516666666668</v>
          </cell>
          <cell r="F118">
            <v>717.4276666666666</v>
          </cell>
          <cell r="H118">
            <v>881.11300000000006</v>
          </cell>
          <cell r="I118">
            <v>749.89599999999996</v>
          </cell>
        </row>
        <row r="119">
          <cell r="E119">
            <v>85961.728069833334</v>
          </cell>
          <cell r="F119">
            <v>67190.688121666666</v>
          </cell>
          <cell r="H119">
            <v>145335.348</v>
          </cell>
          <cell r="I119">
            <v>70231.543000000005</v>
          </cell>
        </row>
        <row r="133">
          <cell r="E133">
            <v>35.582500000000003</v>
          </cell>
          <cell r="F133">
            <v>34.47591666666667</v>
          </cell>
          <cell r="H133">
            <v>29.754000000000001</v>
          </cell>
          <cell r="I133">
            <v>28.99</v>
          </cell>
        </row>
        <row r="134">
          <cell r="E134">
            <v>39017.954792500001</v>
          </cell>
          <cell r="F134">
            <v>49892.960509416669</v>
          </cell>
          <cell r="H134">
            <v>32626.719000000001</v>
          </cell>
          <cell r="I134">
            <v>41953.834999999999</v>
          </cell>
        </row>
        <row r="136">
          <cell r="E136">
            <v>246.81025</v>
          </cell>
          <cell r="F136">
            <v>189.70225000000002</v>
          </cell>
          <cell r="H136">
            <v>268.476</v>
          </cell>
          <cell r="I136">
            <v>191.714</v>
          </cell>
        </row>
        <row r="137">
          <cell r="E137">
            <v>97666.024458250016</v>
          </cell>
          <cell r="F137">
            <v>79391.15043400001</v>
          </cell>
          <cell r="H137">
            <v>106239.44500000001</v>
          </cell>
          <cell r="I137">
            <v>80233.074999999997</v>
          </cell>
        </row>
      </sheetData>
      <sheetData sheetId="18"/>
      <sheetData sheetId="19">
        <row r="13">
          <cell r="H13">
            <v>12398.428</v>
          </cell>
          <cell r="I13">
            <v>621.18299999999999</v>
          </cell>
        </row>
        <row r="14">
          <cell r="H14">
            <v>0</v>
          </cell>
          <cell r="I14">
            <v>0</v>
          </cell>
        </row>
        <row r="15">
          <cell r="H15">
            <v>2158.962</v>
          </cell>
          <cell r="I15">
            <v>1839.116</v>
          </cell>
        </row>
        <row r="16">
          <cell r="H16">
            <v>3420.9940000000001</v>
          </cell>
          <cell r="I16">
            <v>4557.2560000000003</v>
          </cell>
        </row>
        <row r="17">
          <cell r="H17">
            <v>0</v>
          </cell>
          <cell r="I17">
            <v>0</v>
          </cell>
        </row>
        <row r="18">
          <cell r="H18">
            <v>18278.241000000002</v>
          </cell>
          <cell r="I18">
            <v>8617.5709999999999</v>
          </cell>
        </row>
        <row r="21">
          <cell r="H21">
            <v>68024.324999999997</v>
          </cell>
          <cell r="I21">
            <v>67482.297999999995</v>
          </cell>
        </row>
        <row r="22">
          <cell r="H22">
            <v>6694.241</v>
          </cell>
          <cell r="I22">
            <v>6640.9</v>
          </cell>
        </row>
        <row r="23">
          <cell r="H23">
            <v>228.46</v>
          </cell>
          <cell r="I23">
            <v>653.625</v>
          </cell>
        </row>
        <row r="24">
          <cell r="H24">
            <v>954.44799999999998</v>
          </cell>
          <cell r="I24">
            <v>946.84299999999996</v>
          </cell>
        </row>
        <row r="25">
          <cell r="H25">
            <v>1889.7750000000001</v>
          </cell>
          <cell r="I25">
            <v>1874.7170000000001</v>
          </cell>
        </row>
        <row r="26">
          <cell r="H26">
            <v>17126.402999999998</v>
          </cell>
          <cell r="I26">
            <v>15368.942999999999</v>
          </cell>
        </row>
        <row r="27">
          <cell r="H27">
            <v>15543.357</v>
          </cell>
          <cell r="I27">
            <v>15523.066999999999</v>
          </cell>
        </row>
        <row r="32">
          <cell r="H32">
            <v>186.66200000000001</v>
          </cell>
          <cell r="I32">
            <v>278.65100000000001</v>
          </cell>
        </row>
        <row r="33">
          <cell r="H33">
            <v>1092.799</v>
          </cell>
          <cell r="I33">
            <v>997.85299999999995</v>
          </cell>
        </row>
        <row r="34">
          <cell r="H34">
            <v>0</v>
          </cell>
          <cell r="I34">
            <v>0</v>
          </cell>
        </row>
        <row r="35">
          <cell r="H35">
            <v>1966.8409999999999</v>
          </cell>
          <cell r="I35">
            <v>1024.8879999999999</v>
          </cell>
        </row>
        <row r="36">
          <cell r="H36">
            <v>1271.751</v>
          </cell>
          <cell r="I36">
            <v>0</v>
          </cell>
        </row>
        <row r="37">
          <cell r="H37">
            <v>31.5</v>
          </cell>
          <cell r="I37">
            <v>26.834</v>
          </cell>
        </row>
        <row r="38">
          <cell r="H38">
            <v>1857.4580000000001</v>
          </cell>
          <cell r="I38">
            <v>1582.279</v>
          </cell>
        </row>
        <row r="41">
          <cell r="H41">
            <v>10.8</v>
          </cell>
          <cell r="I41">
            <v>9.1999999999999993</v>
          </cell>
        </row>
        <row r="42">
          <cell r="H42">
            <v>17.943000000000001</v>
          </cell>
          <cell r="I42">
            <v>50.923999999999999</v>
          </cell>
        </row>
        <row r="43">
          <cell r="H43">
            <v>0</v>
          </cell>
          <cell r="I43">
            <v>0</v>
          </cell>
        </row>
        <row r="44">
          <cell r="H44">
            <v>49.89</v>
          </cell>
          <cell r="I44">
            <v>239.19800000000001</v>
          </cell>
        </row>
        <row r="45">
          <cell r="H45">
            <v>130</v>
          </cell>
          <cell r="I45">
            <v>140</v>
          </cell>
        </row>
        <row r="46">
          <cell r="H46">
            <v>19.454000000000001</v>
          </cell>
          <cell r="I46">
            <v>16.571999999999999</v>
          </cell>
        </row>
        <row r="47">
          <cell r="H47">
            <v>652.77200000000005</v>
          </cell>
          <cell r="I47">
            <v>109.143</v>
          </cell>
        </row>
        <row r="48">
          <cell r="H48">
            <v>0</v>
          </cell>
          <cell r="I48">
            <v>1566.9090000000001</v>
          </cell>
        </row>
        <row r="49">
          <cell r="H49">
            <v>0</v>
          </cell>
          <cell r="I49">
            <v>0</v>
          </cell>
        </row>
        <row r="50">
          <cell r="H50">
            <v>0</v>
          </cell>
          <cell r="I50">
            <v>0</v>
          </cell>
        </row>
        <row r="54">
          <cell r="H54">
            <v>4487.9049999999997</v>
          </cell>
          <cell r="I54">
            <v>4277.5339999999997</v>
          </cell>
        </row>
        <row r="55">
          <cell r="H55">
            <v>475.62800000000004</v>
          </cell>
          <cell r="I55">
            <v>453.33399999999995</v>
          </cell>
        </row>
        <row r="56">
          <cell r="H56">
            <v>134.68799999999999</v>
          </cell>
          <cell r="I56">
            <v>128.374</v>
          </cell>
        </row>
        <row r="57">
          <cell r="H57">
            <v>55.502000000000002</v>
          </cell>
          <cell r="I57">
            <v>55.502000000000002</v>
          </cell>
        </row>
        <row r="58">
          <cell r="H58">
            <v>117.005</v>
          </cell>
          <cell r="I58">
            <v>81.308000000000007</v>
          </cell>
        </row>
        <row r="59">
          <cell r="H59">
            <v>1176.8889999999999</v>
          </cell>
          <cell r="I59">
            <v>817.83799999999997</v>
          </cell>
        </row>
        <row r="60">
          <cell r="H60">
            <v>594.24199999999996</v>
          </cell>
          <cell r="I60">
            <v>412.94799999999998</v>
          </cell>
        </row>
        <row r="63">
          <cell r="H63">
            <v>0</v>
          </cell>
          <cell r="I63">
            <v>0</v>
          </cell>
        </row>
        <row r="64">
          <cell r="H64">
            <v>101.443</v>
          </cell>
          <cell r="I64">
            <v>54.622999999999998</v>
          </cell>
        </row>
        <row r="65">
          <cell r="H65">
            <v>134.095</v>
          </cell>
          <cell r="I65">
            <v>93.185000000000002</v>
          </cell>
        </row>
        <row r="66">
          <cell r="H66">
            <v>360.32</v>
          </cell>
          <cell r="I66">
            <v>250.392</v>
          </cell>
        </row>
        <row r="69">
          <cell r="H69">
            <v>151.21100000000001</v>
          </cell>
          <cell r="I69">
            <v>4225.4849999999997</v>
          </cell>
        </row>
        <row r="70">
          <cell r="H70">
            <v>644.90099999999995</v>
          </cell>
          <cell r="I70">
            <v>5412.5450000000001</v>
          </cell>
        </row>
        <row r="71">
          <cell r="H71">
            <v>0</v>
          </cell>
          <cell r="I71">
            <v>0</v>
          </cell>
        </row>
        <row r="72">
          <cell r="H72">
            <v>147.36699999999999</v>
          </cell>
          <cell r="I72">
            <v>70.320999999999998</v>
          </cell>
        </row>
        <row r="73">
          <cell r="H73">
            <v>0</v>
          </cell>
          <cell r="I73">
            <v>0</v>
          </cell>
        </row>
        <row r="74">
          <cell r="H74">
            <v>0</v>
          </cell>
          <cell r="I74">
            <v>0</v>
          </cell>
        </row>
        <row r="77">
          <cell r="H77">
            <v>0</v>
          </cell>
          <cell r="I77">
            <v>0</v>
          </cell>
        </row>
        <row r="78">
          <cell r="H78">
            <v>75.415000000000006</v>
          </cell>
          <cell r="I78">
            <v>52.406999999999996</v>
          </cell>
        </row>
        <row r="79">
          <cell r="H79">
            <v>626.01700000000005</v>
          </cell>
          <cell r="I79">
            <v>240.815</v>
          </cell>
        </row>
        <row r="80">
          <cell r="H80">
            <v>526.553</v>
          </cell>
          <cell r="I80">
            <v>365.91</v>
          </cell>
        </row>
        <row r="81">
          <cell r="H81">
            <v>14.86</v>
          </cell>
          <cell r="I81">
            <v>10.326000000000001</v>
          </cell>
        </row>
        <row r="82">
          <cell r="H82">
            <v>0</v>
          </cell>
          <cell r="I82">
            <v>0</v>
          </cell>
        </row>
        <row r="83">
          <cell r="H83">
            <v>0</v>
          </cell>
          <cell r="I83">
            <v>0</v>
          </cell>
        </row>
        <row r="84">
          <cell r="H84">
            <v>79.650000000000006</v>
          </cell>
          <cell r="I84">
            <v>55.35</v>
          </cell>
        </row>
        <row r="85">
          <cell r="H85">
            <v>0</v>
          </cell>
          <cell r="I85">
            <v>0</v>
          </cell>
        </row>
        <row r="86">
          <cell r="H86">
            <v>0</v>
          </cell>
          <cell r="I86">
            <v>0</v>
          </cell>
        </row>
        <row r="87">
          <cell r="H87">
            <v>0</v>
          </cell>
          <cell r="I87">
            <v>0</v>
          </cell>
        </row>
        <row r="88">
          <cell r="H88">
            <v>0</v>
          </cell>
          <cell r="I88">
            <v>0</v>
          </cell>
        </row>
        <row r="91">
          <cell r="H91">
            <v>10936.137000000001</v>
          </cell>
          <cell r="I91">
            <v>10936.137000000001</v>
          </cell>
        </row>
        <row r="92">
          <cell r="H92">
            <v>1172.5610000000001</v>
          </cell>
          <cell r="I92">
            <v>1172.5610000000001</v>
          </cell>
        </row>
        <row r="93">
          <cell r="H93">
            <v>271.709</v>
          </cell>
          <cell r="I93">
            <v>271.709</v>
          </cell>
        </row>
        <row r="94">
          <cell r="H94">
            <v>167.239</v>
          </cell>
          <cell r="I94">
            <v>167.239</v>
          </cell>
        </row>
        <row r="95">
          <cell r="H95">
            <v>368.39300000000003</v>
          </cell>
          <cell r="I95">
            <v>256.00200000000001</v>
          </cell>
        </row>
        <row r="96">
          <cell r="H96">
            <v>54.542999999999999</v>
          </cell>
          <cell r="I96">
            <v>37.902999999999999</v>
          </cell>
        </row>
        <row r="97">
          <cell r="H97">
            <v>310</v>
          </cell>
          <cell r="I97">
            <v>330</v>
          </cell>
        </row>
        <row r="100">
          <cell r="H100">
            <v>0</v>
          </cell>
          <cell r="I100">
            <v>0</v>
          </cell>
        </row>
        <row r="101">
          <cell r="H101">
            <v>56.347000000000001</v>
          </cell>
          <cell r="I101">
            <v>30.341000000000001</v>
          </cell>
        </row>
        <row r="102">
          <cell r="H102">
            <v>28.85</v>
          </cell>
          <cell r="I102">
            <v>20.047999999999998</v>
          </cell>
        </row>
        <row r="103">
          <cell r="H103">
            <v>246.03</v>
          </cell>
          <cell r="I103">
            <v>170.97</v>
          </cell>
        </row>
        <row r="104">
          <cell r="H104">
            <v>1235.1279999999999</v>
          </cell>
          <cell r="I104">
            <v>858.30899999999997</v>
          </cell>
        </row>
        <row r="105">
          <cell r="H105">
            <v>0</v>
          </cell>
          <cell r="I105">
            <v>0</v>
          </cell>
        </row>
        <row r="115">
          <cell r="H115">
            <v>226.46799999999999</v>
          </cell>
        </row>
        <row r="118">
          <cell r="E118">
            <v>850.52516666666668</v>
          </cell>
          <cell r="F118">
            <v>717.4276666666666</v>
          </cell>
          <cell r="H118">
            <v>805.88700000000006</v>
          </cell>
          <cell r="I118">
            <v>698.05980999999997</v>
          </cell>
        </row>
        <row r="119">
          <cell r="E119">
            <v>85961.728069833334</v>
          </cell>
          <cell r="F119">
            <v>67190.688121666666</v>
          </cell>
          <cell r="H119">
            <v>129539.39757</v>
          </cell>
          <cell r="I119">
            <v>65376.791510000003</v>
          </cell>
        </row>
        <row r="133">
          <cell r="E133">
            <v>35.582500000000003</v>
          </cell>
          <cell r="F133">
            <v>34.47591666666667</v>
          </cell>
          <cell r="H133">
            <v>23.294</v>
          </cell>
          <cell r="I133">
            <v>22.672000000000001</v>
          </cell>
        </row>
        <row r="134">
          <cell r="E134">
            <v>39017.954792500001</v>
          </cell>
          <cell r="F134">
            <v>49892.960509416669</v>
          </cell>
          <cell r="H134">
            <v>25543.012559999999</v>
          </cell>
          <cell r="I134">
            <v>32810.533089999997</v>
          </cell>
        </row>
        <row r="136">
          <cell r="E136">
            <v>246.81025</v>
          </cell>
          <cell r="F136">
            <v>189.70225000000002</v>
          </cell>
          <cell r="H136">
            <v>255.434</v>
          </cell>
          <cell r="I136">
            <v>189.084</v>
          </cell>
        </row>
        <row r="137">
          <cell r="E137">
            <v>97666.024458250016</v>
          </cell>
          <cell r="F137">
            <v>79391.15043400001</v>
          </cell>
          <cell r="H137">
            <v>101078.55605</v>
          </cell>
          <cell r="I137">
            <v>79132.409350000002</v>
          </cell>
        </row>
      </sheetData>
      <sheetData sheetId="20"/>
      <sheetData sheetId="21"/>
      <sheetData sheetId="22"/>
      <sheetData sheetId="23">
        <row r="13">
          <cell r="H13">
            <v>10420.948</v>
          </cell>
          <cell r="I13">
            <v>197.298</v>
          </cell>
        </row>
        <row r="14">
          <cell r="H14">
            <v>0</v>
          </cell>
          <cell r="I14">
            <v>0</v>
          </cell>
        </row>
        <row r="15">
          <cell r="H15">
            <v>1133.422</v>
          </cell>
          <cell r="I15">
            <v>965.50800000000004</v>
          </cell>
        </row>
        <row r="16">
          <cell r="H16">
            <v>8737.2890000000007</v>
          </cell>
          <cell r="I16">
            <v>6617.4009999999998</v>
          </cell>
        </row>
        <row r="17">
          <cell r="H17">
            <v>3.5470000000000002</v>
          </cell>
          <cell r="I17">
            <v>3.15</v>
          </cell>
        </row>
        <row r="18">
          <cell r="H18">
            <v>11682.897999999999</v>
          </cell>
          <cell r="I18">
            <v>10382.281000000001</v>
          </cell>
        </row>
        <row r="21">
          <cell r="H21">
            <v>72431.070999999996</v>
          </cell>
          <cell r="I21">
            <v>71853.930999999997</v>
          </cell>
        </row>
        <row r="22">
          <cell r="H22">
            <v>6971.5140000000001</v>
          </cell>
          <cell r="I22">
            <v>6915.9639999999999</v>
          </cell>
        </row>
        <row r="23">
          <cell r="H23">
            <v>219.51900000000001</v>
          </cell>
          <cell r="I23">
            <v>628.04399999999998</v>
          </cell>
        </row>
        <row r="24">
          <cell r="H24">
            <v>935.26</v>
          </cell>
          <cell r="I24">
            <v>927.80700000000002</v>
          </cell>
        </row>
        <row r="25">
          <cell r="H25">
            <v>1908.2950000000001</v>
          </cell>
          <cell r="I25">
            <v>1893.0889999999999</v>
          </cell>
        </row>
        <row r="26">
          <cell r="H26">
            <v>18710.896000000001</v>
          </cell>
          <cell r="I26">
            <v>15174.450999999999</v>
          </cell>
        </row>
        <row r="27">
          <cell r="H27">
            <v>17966.575000000001</v>
          </cell>
          <cell r="I27">
            <v>12531.572</v>
          </cell>
        </row>
        <row r="32">
          <cell r="H32">
            <v>182.631</v>
          </cell>
          <cell r="I32">
            <v>275.21800000000002</v>
          </cell>
        </row>
        <row r="33">
          <cell r="H33">
            <v>1092.799</v>
          </cell>
          <cell r="I33">
            <v>997.85299999999995</v>
          </cell>
        </row>
        <row r="34">
          <cell r="H34">
            <v>0</v>
          </cell>
          <cell r="I34">
            <v>0</v>
          </cell>
        </row>
        <row r="35">
          <cell r="H35">
            <v>482.13299999999998</v>
          </cell>
          <cell r="I35">
            <v>760.14499999999998</v>
          </cell>
        </row>
        <row r="36">
          <cell r="H36">
            <v>1230.7260000000001</v>
          </cell>
          <cell r="I36">
            <v>0</v>
          </cell>
        </row>
        <row r="37">
          <cell r="H37">
            <v>31.5</v>
          </cell>
          <cell r="I37">
            <v>26.834</v>
          </cell>
        </row>
        <row r="38">
          <cell r="H38">
            <v>1857.46</v>
          </cell>
          <cell r="I38">
            <v>1582.2809999999999</v>
          </cell>
        </row>
        <row r="41">
          <cell r="H41">
            <v>0</v>
          </cell>
          <cell r="I41">
            <v>0</v>
          </cell>
        </row>
        <row r="42">
          <cell r="H42">
            <v>44.715000000000003</v>
          </cell>
          <cell r="I42">
            <v>54.677999999999997</v>
          </cell>
        </row>
        <row r="43">
          <cell r="H43">
            <v>0</v>
          </cell>
          <cell r="I43">
            <v>0</v>
          </cell>
        </row>
        <row r="44">
          <cell r="H44">
            <v>128.79300000000001</v>
          </cell>
          <cell r="I44">
            <v>166.399</v>
          </cell>
        </row>
        <row r="45">
          <cell r="H45">
            <v>130</v>
          </cell>
          <cell r="I45">
            <v>140</v>
          </cell>
        </row>
        <row r="46">
          <cell r="H46">
            <v>112.15300000000001</v>
          </cell>
          <cell r="I46">
            <v>95.537999999999997</v>
          </cell>
        </row>
        <row r="47">
          <cell r="H47">
            <v>199.15899999999999</v>
          </cell>
          <cell r="I47">
            <v>295.31900000000002</v>
          </cell>
        </row>
        <row r="48">
          <cell r="H48">
            <v>0</v>
          </cell>
          <cell r="I48">
            <v>1564.877</v>
          </cell>
        </row>
        <row r="49">
          <cell r="H49">
            <v>0</v>
          </cell>
          <cell r="I49">
            <v>0</v>
          </cell>
        </row>
        <row r="50">
          <cell r="H50">
            <v>0</v>
          </cell>
          <cell r="I50">
            <v>0</v>
          </cell>
        </row>
        <row r="54">
          <cell r="H54">
            <v>4539.4859999999999</v>
          </cell>
          <cell r="I54">
            <v>4326.6970000000001</v>
          </cell>
        </row>
        <row r="55">
          <cell r="H55">
            <v>525.17499999999995</v>
          </cell>
          <cell r="I55">
            <v>500.55700000000002</v>
          </cell>
        </row>
        <row r="56">
          <cell r="H56">
            <v>142.298</v>
          </cell>
          <cell r="I56">
            <v>135.62799999999999</v>
          </cell>
        </row>
        <row r="57">
          <cell r="H57">
            <v>57.113</v>
          </cell>
          <cell r="I57">
            <v>57.113</v>
          </cell>
        </row>
        <row r="58">
          <cell r="H58">
            <v>108.52</v>
          </cell>
          <cell r="I58">
            <v>96.234000000000009</v>
          </cell>
        </row>
        <row r="59">
          <cell r="H59">
            <v>1075.3779999999999</v>
          </cell>
          <cell r="I59">
            <v>953.63699999999994</v>
          </cell>
        </row>
        <row r="60">
          <cell r="H60">
            <v>104.511</v>
          </cell>
          <cell r="I60">
            <v>92.679000000000002</v>
          </cell>
        </row>
        <row r="63">
          <cell r="H63">
            <v>6.8000000000000005E-2</v>
          </cell>
          <cell r="I63">
            <v>6.0999999999999999E-2</v>
          </cell>
        </row>
        <row r="64">
          <cell r="H64">
            <v>77.953999999999994</v>
          </cell>
          <cell r="I64">
            <v>69.129000000000005</v>
          </cell>
        </row>
        <row r="65">
          <cell r="H65">
            <v>285.62799999999999</v>
          </cell>
          <cell r="I65">
            <v>253.292</v>
          </cell>
        </row>
        <row r="66">
          <cell r="H66">
            <v>324.63099999999997</v>
          </cell>
          <cell r="I66">
            <v>287.88</v>
          </cell>
        </row>
        <row r="69">
          <cell r="H69">
            <v>150.43600000000001</v>
          </cell>
          <cell r="I69">
            <v>4226.2599999999993</v>
          </cell>
        </row>
        <row r="70">
          <cell r="H70">
            <v>623.995</v>
          </cell>
          <cell r="I70">
            <v>5433.4489999999996</v>
          </cell>
        </row>
        <row r="71">
          <cell r="H71">
            <v>82.320999999999998</v>
          </cell>
          <cell r="I71">
            <v>174.93199999999999</v>
          </cell>
        </row>
        <row r="72">
          <cell r="H72">
            <v>146.941</v>
          </cell>
          <cell r="I72">
            <v>70.747</v>
          </cell>
        </row>
        <row r="73">
          <cell r="H73">
            <v>859.12300000000005</v>
          </cell>
          <cell r="I73">
            <v>0</v>
          </cell>
        </row>
        <row r="74">
          <cell r="H74">
            <v>0</v>
          </cell>
          <cell r="I74">
            <v>0</v>
          </cell>
        </row>
        <row r="77">
          <cell r="H77">
            <v>0</v>
          </cell>
          <cell r="I77">
            <v>0</v>
          </cell>
        </row>
        <row r="78">
          <cell r="H78">
            <v>63.734000000000002</v>
          </cell>
          <cell r="I78">
            <v>56.518999999999998</v>
          </cell>
        </row>
        <row r="79">
          <cell r="H79">
            <v>429.32600000000002</v>
          </cell>
          <cell r="I79">
            <v>237.018</v>
          </cell>
        </row>
        <row r="80">
          <cell r="H80">
            <v>481.15100000000001</v>
          </cell>
          <cell r="I80">
            <v>426.68099999999998</v>
          </cell>
        </row>
        <row r="81">
          <cell r="H81">
            <v>32.444000000000003</v>
          </cell>
          <cell r="I81">
            <v>28.771000000000001</v>
          </cell>
        </row>
        <row r="82">
          <cell r="H82">
            <v>0</v>
          </cell>
          <cell r="I82">
            <v>0</v>
          </cell>
        </row>
        <row r="83">
          <cell r="H83">
            <v>0</v>
          </cell>
          <cell r="I83">
            <v>0</v>
          </cell>
        </row>
        <row r="84">
          <cell r="H84">
            <v>1943.433</v>
          </cell>
          <cell r="I84">
            <v>1723.421</v>
          </cell>
        </row>
        <row r="85">
          <cell r="H85">
            <v>0</v>
          </cell>
          <cell r="I85">
            <v>0</v>
          </cell>
        </row>
        <row r="86">
          <cell r="H86">
            <v>0</v>
          </cell>
          <cell r="I86">
            <v>0</v>
          </cell>
        </row>
        <row r="87">
          <cell r="H87">
            <v>0</v>
          </cell>
          <cell r="I87">
            <v>0</v>
          </cell>
        </row>
        <row r="88">
          <cell r="H88">
            <v>0</v>
          </cell>
          <cell r="I88">
            <v>0</v>
          </cell>
        </row>
        <row r="91">
          <cell r="H91">
            <v>9795.5480000000007</v>
          </cell>
          <cell r="I91">
            <v>9795.5480000000007</v>
          </cell>
        </row>
        <row r="92">
          <cell r="H92">
            <v>1121.2919999999999</v>
          </cell>
          <cell r="I92">
            <v>1121.2919999999999</v>
          </cell>
        </row>
        <row r="93">
          <cell r="H93">
            <v>266.416</v>
          </cell>
          <cell r="I93">
            <v>266.416</v>
          </cell>
        </row>
        <row r="94">
          <cell r="H94">
            <v>157.22200000000001</v>
          </cell>
          <cell r="I94">
            <v>157.22200000000001</v>
          </cell>
        </row>
        <row r="95">
          <cell r="H95">
            <v>659.26199999999994</v>
          </cell>
          <cell r="I95">
            <v>584.62799999999993</v>
          </cell>
        </row>
        <row r="96">
          <cell r="H96">
            <v>49.02</v>
          </cell>
          <cell r="I96">
            <v>43.47</v>
          </cell>
        </row>
        <row r="97">
          <cell r="H97">
            <v>310</v>
          </cell>
          <cell r="I97">
            <v>330</v>
          </cell>
        </row>
        <row r="100">
          <cell r="H100">
            <v>0.03</v>
          </cell>
          <cell r="I100">
            <v>0.03</v>
          </cell>
        </row>
        <row r="101">
          <cell r="H101">
            <v>43.298999999999999</v>
          </cell>
          <cell r="I101">
            <v>38.398000000000003</v>
          </cell>
        </row>
        <row r="102">
          <cell r="H102">
            <v>25.916</v>
          </cell>
          <cell r="I102">
            <v>22.981999999999999</v>
          </cell>
        </row>
        <row r="103">
          <cell r="H103">
            <v>0</v>
          </cell>
          <cell r="I103">
            <v>0</v>
          </cell>
        </row>
        <row r="104">
          <cell r="H104">
            <v>1102.6369999999999</v>
          </cell>
          <cell r="I104">
            <v>977.81</v>
          </cell>
        </row>
        <row r="105">
          <cell r="H105">
            <v>19145.914000000001</v>
          </cell>
          <cell r="I105">
            <v>16978.452000000001</v>
          </cell>
        </row>
        <row r="115">
          <cell r="H115">
            <v>135.69499999999999</v>
          </cell>
        </row>
        <row r="118">
          <cell r="E118">
            <v>850.52516666666668</v>
          </cell>
          <cell r="F118">
            <v>717.4276666666666</v>
          </cell>
          <cell r="H118">
            <v>829.702</v>
          </cell>
          <cell r="I118">
            <v>728.94299999999998</v>
          </cell>
        </row>
        <row r="119">
          <cell r="E119">
            <v>85961.728069833334</v>
          </cell>
          <cell r="F119">
            <v>67190.688121666666</v>
          </cell>
          <cell r="H119">
            <v>83857.187999999995</v>
          </cell>
          <cell r="I119">
            <v>68269.123000000007</v>
          </cell>
        </row>
        <row r="133">
          <cell r="E133">
            <v>35.582500000000003</v>
          </cell>
          <cell r="F133">
            <v>34.47591666666667</v>
          </cell>
          <cell r="H133">
            <v>38.024000000000001</v>
          </cell>
          <cell r="I133">
            <v>37.128999999999998</v>
          </cell>
        </row>
        <row r="134">
          <cell r="E134">
            <v>39017.954792500001</v>
          </cell>
          <cell r="F134">
            <v>49892.960509416669</v>
          </cell>
          <cell r="H134">
            <v>41695.178999999996</v>
          </cell>
          <cell r="I134">
            <v>53732.457999999999</v>
          </cell>
        </row>
        <row r="136">
          <cell r="E136">
            <v>246.81025</v>
          </cell>
          <cell r="F136">
            <v>189.70225000000002</v>
          </cell>
          <cell r="H136">
            <v>265.37</v>
          </cell>
          <cell r="I136">
            <v>192.572</v>
          </cell>
        </row>
        <row r="137">
          <cell r="E137">
            <v>97666.024458250016</v>
          </cell>
          <cell r="F137">
            <v>79391.15043400001</v>
          </cell>
          <cell r="H137">
            <v>105010.361</v>
          </cell>
          <cell r="I137">
            <v>80592.150999999998</v>
          </cell>
        </row>
      </sheetData>
      <sheetData sheetId="24">
        <row r="107">
          <cell r="E107">
            <v>69558.75</v>
          </cell>
          <cell r="F107">
            <v>66766.25</v>
          </cell>
        </row>
        <row r="108">
          <cell r="E108">
            <v>438992.5</v>
          </cell>
          <cell r="F108">
            <v>385646.25</v>
          </cell>
        </row>
        <row r="110">
          <cell r="E110">
            <v>1859.85</v>
          </cell>
          <cell r="F110">
            <v>457.38250000000005</v>
          </cell>
        </row>
        <row r="115">
          <cell r="E115">
            <v>538.75</v>
          </cell>
        </row>
      </sheetData>
      <sheetData sheetId="25"/>
      <sheetData sheetId="26"/>
      <sheetData sheetId="27"/>
      <sheetData sheetId="28">
        <row r="13">
          <cell r="H13">
            <v>5921.46</v>
          </cell>
          <cell r="I13">
            <v>524.37699999999995</v>
          </cell>
        </row>
        <row r="14">
          <cell r="H14">
            <v>0</v>
          </cell>
          <cell r="I14">
            <v>0</v>
          </cell>
        </row>
        <row r="15">
          <cell r="H15">
            <v>2120.4229999999998</v>
          </cell>
          <cell r="I15">
            <v>1806.287</v>
          </cell>
        </row>
        <row r="16">
          <cell r="H16">
            <v>2301.3159999999998</v>
          </cell>
          <cell r="I16">
            <v>5347.4989999999998</v>
          </cell>
        </row>
        <row r="17">
          <cell r="H17">
            <v>2077.9319999999998</v>
          </cell>
          <cell r="I17">
            <v>1842.6790000000001</v>
          </cell>
        </row>
        <row r="18">
          <cell r="H18">
            <v>15613.513999999999</v>
          </cell>
          <cell r="I18">
            <v>13896.169</v>
          </cell>
        </row>
        <row r="21">
          <cell r="H21">
            <v>65944.229000000007</v>
          </cell>
          <cell r="I21">
            <v>65418.775999999998</v>
          </cell>
        </row>
        <row r="22">
          <cell r="H22">
            <v>6646.5219999999999</v>
          </cell>
          <cell r="I22">
            <v>6593.5619999999999</v>
          </cell>
        </row>
        <row r="23">
          <cell r="H23">
            <v>229.33799999999999</v>
          </cell>
          <cell r="I23">
            <v>656.13800000000003</v>
          </cell>
        </row>
        <row r="24">
          <cell r="H24">
            <v>1014.898</v>
          </cell>
          <cell r="I24">
            <v>1006.811</v>
          </cell>
        </row>
        <row r="25">
          <cell r="H25">
            <v>2021.1130000000001</v>
          </cell>
          <cell r="I25">
            <v>2005.009</v>
          </cell>
        </row>
        <row r="26">
          <cell r="H26">
            <v>18781.366000000002</v>
          </cell>
          <cell r="I26">
            <v>15225.05</v>
          </cell>
        </row>
        <row r="27">
          <cell r="H27">
            <v>20660.371000000003</v>
          </cell>
          <cell r="I27">
            <v>24199.592999999997</v>
          </cell>
        </row>
        <row r="32">
          <cell r="H32">
            <v>175.55199999999999</v>
          </cell>
          <cell r="I32">
            <v>269.18700000000001</v>
          </cell>
        </row>
        <row r="33">
          <cell r="H33">
            <v>1092.799</v>
          </cell>
          <cell r="I33">
            <v>997.85299999999995</v>
          </cell>
        </row>
        <row r="34">
          <cell r="H34">
            <v>0</v>
          </cell>
          <cell r="I34">
            <v>0</v>
          </cell>
        </row>
        <row r="35">
          <cell r="H35">
            <v>526.72500000000002</v>
          </cell>
          <cell r="I35">
            <v>823.46600000000001</v>
          </cell>
        </row>
        <row r="36">
          <cell r="H36">
            <v>1363.5260000000001</v>
          </cell>
          <cell r="I36">
            <v>0</v>
          </cell>
        </row>
        <row r="37">
          <cell r="H37">
            <v>335.52</v>
          </cell>
          <cell r="I37">
            <v>285.81400000000002</v>
          </cell>
        </row>
        <row r="38">
          <cell r="H38">
            <v>1950.202</v>
          </cell>
          <cell r="I38">
            <v>1661.2829999999999</v>
          </cell>
        </row>
        <row r="41">
          <cell r="H41">
            <v>383.73200000000003</v>
          </cell>
          <cell r="I41">
            <v>326.88299999999998</v>
          </cell>
        </row>
        <row r="42">
          <cell r="H42">
            <v>59.457000000000001</v>
          </cell>
          <cell r="I42">
            <v>346.11900000000003</v>
          </cell>
        </row>
        <row r="43">
          <cell r="H43">
            <v>0</v>
          </cell>
          <cell r="I43">
            <v>0</v>
          </cell>
        </row>
        <row r="44">
          <cell r="H44">
            <v>54.07</v>
          </cell>
          <cell r="I44">
            <v>419.59899999999999</v>
          </cell>
        </row>
        <row r="45">
          <cell r="H45">
            <v>130</v>
          </cell>
          <cell r="I45">
            <v>130</v>
          </cell>
        </row>
        <row r="46">
          <cell r="H46">
            <v>502.81700000000001</v>
          </cell>
          <cell r="I46">
            <v>428.32499999999999</v>
          </cell>
        </row>
        <row r="47">
          <cell r="H47">
            <v>380.22500000000002</v>
          </cell>
          <cell r="I47">
            <v>302.05200000000002</v>
          </cell>
        </row>
        <row r="48">
          <cell r="H48">
            <v>0</v>
          </cell>
          <cell r="I48">
            <v>1567.163</v>
          </cell>
        </row>
        <row r="49">
          <cell r="H49">
            <v>0</v>
          </cell>
          <cell r="I49">
            <v>0</v>
          </cell>
        </row>
        <row r="50">
          <cell r="H50">
            <v>0</v>
          </cell>
          <cell r="I50">
            <v>0</v>
          </cell>
        </row>
        <row r="54">
          <cell r="H54">
            <v>4630.3059999999996</v>
          </cell>
          <cell r="I54">
            <v>4413.26</v>
          </cell>
        </row>
        <row r="55">
          <cell r="H55">
            <v>497.75700000000006</v>
          </cell>
          <cell r="I55">
            <v>474.42500000000001</v>
          </cell>
        </row>
        <row r="56">
          <cell r="H56">
            <v>143.012</v>
          </cell>
          <cell r="I56">
            <v>136.30799999999999</v>
          </cell>
        </row>
        <row r="57">
          <cell r="H57">
            <v>63.344999999999999</v>
          </cell>
          <cell r="I57">
            <v>63.344999999999999</v>
          </cell>
        </row>
        <row r="58">
          <cell r="H58">
            <v>143.81</v>
          </cell>
          <cell r="I58">
            <v>122.50500000000001</v>
          </cell>
        </row>
        <row r="59">
          <cell r="H59">
            <v>1099.856</v>
          </cell>
          <cell r="I59">
            <v>936.91399999999999</v>
          </cell>
        </row>
        <row r="60">
          <cell r="H60">
            <v>848.89599999999996</v>
          </cell>
          <cell r="I60">
            <v>723.13400000000001</v>
          </cell>
        </row>
        <row r="63">
          <cell r="H63">
            <v>40.662999999999997</v>
          </cell>
          <cell r="I63">
            <v>34.639000000000003</v>
          </cell>
        </row>
        <row r="64">
          <cell r="H64">
            <v>99.010999999999996</v>
          </cell>
          <cell r="I64">
            <v>84.343000000000004</v>
          </cell>
        </row>
        <row r="65">
          <cell r="H65">
            <v>242.292</v>
          </cell>
          <cell r="I65">
            <v>206.39699999999999</v>
          </cell>
        </row>
        <row r="66">
          <cell r="H66">
            <v>328.87900000000002</v>
          </cell>
          <cell r="I66">
            <v>280.15600000000001</v>
          </cell>
        </row>
        <row r="69">
          <cell r="H69">
            <v>150.566</v>
          </cell>
          <cell r="I69">
            <v>4226.1299999999992</v>
          </cell>
        </row>
        <row r="70">
          <cell r="H70">
            <v>627.47900000000004</v>
          </cell>
          <cell r="I70">
            <v>5429.9669999999996</v>
          </cell>
        </row>
        <row r="71">
          <cell r="H71">
            <v>0</v>
          </cell>
          <cell r="I71">
            <v>0</v>
          </cell>
        </row>
        <row r="72">
          <cell r="H72">
            <v>147.01300000000001</v>
          </cell>
          <cell r="I72">
            <v>70.674999999999997</v>
          </cell>
        </row>
        <row r="73">
          <cell r="H73">
            <v>0</v>
          </cell>
          <cell r="I73">
            <v>0</v>
          </cell>
        </row>
        <row r="74">
          <cell r="H74">
            <v>0</v>
          </cell>
          <cell r="I74">
            <v>0</v>
          </cell>
        </row>
        <row r="77">
          <cell r="H77">
            <v>0</v>
          </cell>
          <cell r="I77">
            <v>0</v>
          </cell>
        </row>
        <row r="78">
          <cell r="H78">
            <v>25.984999999999999</v>
          </cell>
          <cell r="I78">
            <v>22.135999999999999</v>
          </cell>
        </row>
        <row r="79">
          <cell r="H79">
            <v>425.358</v>
          </cell>
          <cell r="I79">
            <v>218.78100000000001</v>
          </cell>
        </row>
        <row r="80">
          <cell r="H80">
            <v>527.88800000000003</v>
          </cell>
          <cell r="I80">
            <v>449.68200000000002</v>
          </cell>
        </row>
        <row r="81">
          <cell r="H81">
            <v>8.0549999999999997</v>
          </cell>
          <cell r="I81">
            <v>6.8620000000000001</v>
          </cell>
        </row>
        <row r="82">
          <cell r="H82">
            <v>0</v>
          </cell>
          <cell r="I82">
            <v>1041.6759999999999</v>
          </cell>
        </row>
        <row r="83">
          <cell r="H83">
            <v>0</v>
          </cell>
          <cell r="I83">
            <v>0</v>
          </cell>
        </row>
        <row r="84">
          <cell r="H84">
            <v>0</v>
          </cell>
          <cell r="I84">
            <v>0</v>
          </cell>
        </row>
        <row r="85">
          <cell r="H85">
            <v>0</v>
          </cell>
          <cell r="I85">
            <v>0</v>
          </cell>
        </row>
        <row r="86">
          <cell r="H86">
            <v>0</v>
          </cell>
          <cell r="I86">
            <v>0</v>
          </cell>
        </row>
        <row r="87">
          <cell r="H87">
            <v>0</v>
          </cell>
          <cell r="I87">
            <v>0</v>
          </cell>
        </row>
        <row r="88">
          <cell r="H88">
            <v>0</v>
          </cell>
          <cell r="I88">
            <v>0</v>
          </cell>
        </row>
        <row r="91">
          <cell r="H91">
            <v>10389.784</v>
          </cell>
          <cell r="I91">
            <v>10389.784</v>
          </cell>
        </row>
        <row r="92">
          <cell r="H92">
            <v>914.27600000000007</v>
          </cell>
          <cell r="I92">
            <v>914.27600000000007</v>
          </cell>
        </row>
        <row r="93">
          <cell r="H93">
            <v>226.21299999999999</v>
          </cell>
          <cell r="I93">
            <v>226.21299999999999</v>
          </cell>
        </row>
        <row r="94">
          <cell r="H94">
            <v>121.69199999999999</v>
          </cell>
          <cell r="I94">
            <v>121.69199999999999</v>
          </cell>
        </row>
        <row r="95">
          <cell r="H95">
            <v>535.32299999999998</v>
          </cell>
          <cell r="I95">
            <v>456.06799999999998</v>
          </cell>
        </row>
        <row r="96">
          <cell r="H96">
            <v>49.920999999999999</v>
          </cell>
          <cell r="I96">
            <v>42.524999999999999</v>
          </cell>
        </row>
        <row r="97">
          <cell r="H97">
            <v>310</v>
          </cell>
          <cell r="I97">
            <v>330</v>
          </cell>
        </row>
        <row r="100">
          <cell r="H100">
            <v>19.058</v>
          </cell>
          <cell r="I100">
            <v>16.234999999999999</v>
          </cell>
        </row>
        <row r="101">
          <cell r="H101">
            <v>54.996000000000002</v>
          </cell>
          <cell r="I101">
            <v>46.847999999999999</v>
          </cell>
        </row>
        <row r="102">
          <cell r="H102">
            <v>26.405000000000001</v>
          </cell>
          <cell r="I102">
            <v>22.492999999999999</v>
          </cell>
        </row>
        <row r="103">
          <cell r="H103">
            <v>0</v>
          </cell>
          <cell r="I103">
            <v>0</v>
          </cell>
        </row>
        <row r="104">
          <cell r="H104">
            <v>1132.6859999999999</v>
          </cell>
          <cell r="I104">
            <v>964.88099999999997</v>
          </cell>
        </row>
        <row r="105">
          <cell r="H105">
            <v>0</v>
          </cell>
          <cell r="I105">
            <v>0</v>
          </cell>
        </row>
        <row r="115">
          <cell r="H115">
            <v>144.89599999999999</v>
          </cell>
        </row>
        <row r="118">
          <cell r="E118">
            <v>850.52516666666668</v>
          </cell>
          <cell r="F118">
            <v>717.4276666666666</v>
          </cell>
          <cell r="H118">
            <v>848.15</v>
          </cell>
          <cell r="I118">
            <v>721.279</v>
          </cell>
        </row>
        <row r="119">
          <cell r="E119">
            <v>85961.728069833334</v>
          </cell>
          <cell r="F119">
            <v>67190.688121666666</v>
          </cell>
          <cell r="H119">
            <v>85721.707000000009</v>
          </cell>
          <cell r="I119">
            <v>67551.361999999994</v>
          </cell>
        </row>
        <row r="133">
          <cell r="E133">
            <v>35.582500000000003</v>
          </cell>
          <cell r="F133">
            <v>34.47591666666667</v>
          </cell>
          <cell r="H133">
            <v>38.664999999999999</v>
          </cell>
          <cell r="I133">
            <v>37.802</v>
          </cell>
        </row>
        <row r="134">
          <cell r="E134">
            <v>39017.954792500001</v>
          </cell>
          <cell r="F134">
            <v>49892.960509416669</v>
          </cell>
          <cell r="H134">
            <v>42398.067000000003</v>
          </cell>
          <cell r="I134">
            <v>54706.411999999997</v>
          </cell>
        </row>
        <row r="136">
          <cell r="E136">
            <v>246.81025</v>
          </cell>
          <cell r="F136">
            <v>189.70225000000002</v>
          </cell>
          <cell r="H136">
            <v>279.37200000000001</v>
          </cell>
          <cell r="I136">
            <v>201.49</v>
          </cell>
        </row>
        <row r="137">
          <cell r="E137">
            <v>97666.024458250016</v>
          </cell>
          <cell r="F137">
            <v>79391.15043400001</v>
          </cell>
          <cell r="H137">
            <v>110551.13400000001</v>
          </cell>
          <cell r="I137">
            <v>84324.37</v>
          </cell>
        </row>
      </sheetData>
      <sheetData sheetId="29"/>
      <sheetData sheetId="30">
        <row r="13">
          <cell r="H13">
            <v>4951.241</v>
          </cell>
          <cell r="I13">
            <v>1032.7840000000001</v>
          </cell>
        </row>
        <row r="14">
          <cell r="H14">
            <v>0</v>
          </cell>
          <cell r="I14">
            <v>0</v>
          </cell>
        </row>
        <row r="15">
          <cell r="H15">
            <v>1758.415</v>
          </cell>
          <cell r="I15">
            <v>1497.9090000000001</v>
          </cell>
        </row>
        <row r="16">
          <cell r="H16">
            <v>8914.2919999999995</v>
          </cell>
          <cell r="I16">
            <v>4735.9809999999998</v>
          </cell>
        </row>
        <row r="17">
          <cell r="H17">
            <v>2738.0309999999999</v>
          </cell>
          <cell r="I17">
            <v>2332.402</v>
          </cell>
        </row>
        <row r="18">
          <cell r="H18">
            <v>18317.656999999999</v>
          </cell>
          <cell r="I18">
            <v>15664.785</v>
          </cell>
        </row>
        <row r="21">
          <cell r="H21">
            <v>67288.596999999994</v>
          </cell>
          <cell r="I21">
            <v>66752.433000000005</v>
          </cell>
        </row>
        <row r="22">
          <cell r="H22">
            <v>6934.9549999999999</v>
          </cell>
          <cell r="I22">
            <v>6879.6970000000001</v>
          </cell>
        </row>
        <row r="23">
          <cell r="H23">
            <v>183.95</v>
          </cell>
          <cell r="I23">
            <v>526.28200000000004</v>
          </cell>
        </row>
        <row r="24">
          <cell r="H24">
            <v>896.70100000000002</v>
          </cell>
          <cell r="I24">
            <v>889.55499999999995</v>
          </cell>
        </row>
        <row r="25">
          <cell r="H25">
            <v>1829.9690000000001</v>
          </cell>
          <cell r="I25">
            <v>1815.3869999999999</v>
          </cell>
        </row>
        <row r="26">
          <cell r="H26">
            <v>18952.503000000001</v>
          </cell>
          <cell r="I26">
            <v>15309.1</v>
          </cell>
        </row>
        <row r="27">
          <cell r="H27">
            <v>15738.817999999999</v>
          </cell>
          <cell r="I27">
            <v>14092.379000000001</v>
          </cell>
        </row>
        <row r="32">
          <cell r="H32">
            <v>176.32</v>
          </cell>
          <cell r="I32">
            <v>269.84199999999998</v>
          </cell>
        </row>
        <row r="33">
          <cell r="H33">
            <v>1092.799</v>
          </cell>
          <cell r="I33">
            <v>997.85299999999995</v>
          </cell>
        </row>
        <row r="34">
          <cell r="H34">
            <v>0</v>
          </cell>
          <cell r="I34">
            <v>0</v>
          </cell>
        </row>
        <row r="35">
          <cell r="H35">
            <v>420</v>
          </cell>
          <cell r="I35">
            <v>732.66300000000001</v>
          </cell>
        </row>
        <row r="36">
          <cell r="H36">
            <v>1319.5419999999999</v>
          </cell>
          <cell r="I36">
            <v>0</v>
          </cell>
        </row>
        <row r="37">
          <cell r="H37">
            <v>31.5</v>
          </cell>
          <cell r="I37">
            <v>26.834</v>
          </cell>
        </row>
        <row r="38">
          <cell r="H38">
            <v>1952.4559999999999</v>
          </cell>
          <cell r="I38">
            <v>1663.203</v>
          </cell>
        </row>
        <row r="41">
          <cell r="H41">
            <v>0</v>
          </cell>
          <cell r="I41">
            <v>0</v>
          </cell>
        </row>
        <row r="42">
          <cell r="H42">
            <v>124.559</v>
          </cell>
          <cell r="I42">
            <v>110.611</v>
          </cell>
        </row>
        <row r="43">
          <cell r="H43">
            <v>0</v>
          </cell>
          <cell r="I43">
            <v>0</v>
          </cell>
        </row>
        <row r="44">
          <cell r="H44">
            <v>79.94</v>
          </cell>
          <cell r="I44">
            <v>0</v>
          </cell>
        </row>
        <row r="45">
          <cell r="H45">
            <v>140</v>
          </cell>
          <cell r="I45">
            <v>130</v>
          </cell>
        </row>
        <row r="46">
          <cell r="H46">
            <v>11.673</v>
          </cell>
          <cell r="I46">
            <v>9.9429999999999996</v>
          </cell>
        </row>
        <row r="47">
          <cell r="H47">
            <v>177.29</v>
          </cell>
          <cell r="I47">
            <v>332.58199999999999</v>
          </cell>
        </row>
        <row r="48">
          <cell r="H48">
            <v>0</v>
          </cell>
          <cell r="I48">
            <v>1577.3150000000001</v>
          </cell>
        </row>
        <row r="49">
          <cell r="H49">
            <v>0</v>
          </cell>
          <cell r="I49">
            <v>0</v>
          </cell>
        </row>
        <row r="50">
          <cell r="H50">
            <v>0</v>
          </cell>
          <cell r="I50">
            <v>0</v>
          </cell>
        </row>
        <row r="54">
          <cell r="H54">
            <v>4961.7340000000004</v>
          </cell>
          <cell r="I54">
            <v>4729.152</v>
          </cell>
        </row>
        <row r="55">
          <cell r="H55">
            <v>477.53999999999996</v>
          </cell>
          <cell r="I55">
            <v>455.154</v>
          </cell>
        </row>
        <row r="56">
          <cell r="H56">
            <v>135.05699999999999</v>
          </cell>
          <cell r="I56">
            <v>128.727</v>
          </cell>
        </row>
        <row r="57">
          <cell r="H57">
            <v>57.774000000000001</v>
          </cell>
          <cell r="I57">
            <v>57.774000000000001</v>
          </cell>
        </row>
        <row r="58">
          <cell r="H58">
            <v>106.511</v>
          </cell>
          <cell r="I58">
            <v>90.731999999999999</v>
          </cell>
        </row>
        <row r="59">
          <cell r="H59">
            <v>1100.6959999999999</v>
          </cell>
          <cell r="I59">
            <v>937.63</v>
          </cell>
        </row>
        <row r="60">
          <cell r="H60">
            <v>282.94200000000001</v>
          </cell>
          <cell r="I60">
            <v>241.02500000000001</v>
          </cell>
        </row>
        <row r="63">
          <cell r="H63">
            <v>52.584000000000003</v>
          </cell>
          <cell r="I63">
            <v>44.792999999999999</v>
          </cell>
        </row>
        <row r="64">
          <cell r="H64">
            <v>79.962999999999994</v>
          </cell>
          <cell r="I64">
            <v>68.117000000000004</v>
          </cell>
        </row>
        <row r="65">
          <cell r="H65">
            <v>198.40899999999999</v>
          </cell>
          <cell r="I65">
            <v>169.01499999999999</v>
          </cell>
        </row>
        <row r="66">
          <cell r="H66">
            <v>328.72199999999998</v>
          </cell>
          <cell r="I66">
            <v>280.02199999999999</v>
          </cell>
        </row>
        <row r="69">
          <cell r="H69">
            <v>150.56299999999999</v>
          </cell>
          <cell r="I69">
            <v>4226.1299999999992</v>
          </cell>
        </row>
        <row r="70">
          <cell r="H70">
            <v>934.67</v>
          </cell>
          <cell r="I70">
            <v>6907.0770000000002</v>
          </cell>
        </row>
        <row r="71">
          <cell r="H71">
            <v>0</v>
          </cell>
          <cell r="I71">
            <v>0</v>
          </cell>
        </row>
        <row r="72">
          <cell r="H72">
            <v>147.01300000000001</v>
          </cell>
          <cell r="I72">
            <v>70.674999999999997</v>
          </cell>
        </row>
        <row r="73">
          <cell r="H73">
            <v>0</v>
          </cell>
          <cell r="I73">
            <v>0</v>
          </cell>
        </row>
        <row r="74">
          <cell r="H74">
            <v>0</v>
          </cell>
          <cell r="I74">
            <v>0</v>
          </cell>
        </row>
        <row r="77">
          <cell r="H77">
            <v>0</v>
          </cell>
          <cell r="I77">
            <v>0</v>
          </cell>
        </row>
        <row r="78">
          <cell r="H78">
            <v>469.75099999999998</v>
          </cell>
          <cell r="I78">
            <v>400.15800000000002</v>
          </cell>
        </row>
        <row r="79">
          <cell r="H79">
            <v>367.54600000000005</v>
          </cell>
          <cell r="I79">
            <v>191.32499999999999</v>
          </cell>
        </row>
        <row r="80">
          <cell r="H80">
            <v>649.02499999999998</v>
          </cell>
          <cell r="I80">
            <v>552.87300000000005</v>
          </cell>
        </row>
        <row r="81">
          <cell r="H81">
            <v>37.557000000000002</v>
          </cell>
          <cell r="I81">
            <v>31.992999999999999</v>
          </cell>
        </row>
        <row r="82">
          <cell r="H82">
            <v>0</v>
          </cell>
          <cell r="I82">
            <v>0</v>
          </cell>
        </row>
        <row r="83">
          <cell r="H83">
            <v>0</v>
          </cell>
          <cell r="I83">
            <v>0</v>
          </cell>
        </row>
        <row r="84">
          <cell r="H84">
            <v>72.900000000000006</v>
          </cell>
          <cell r="I84">
            <v>62.1</v>
          </cell>
        </row>
        <row r="85">
          <cell r="H85">
            <v>0</v>
          </cell>
          <cell r="I85">
            <v>0</v>
          </cell>
        </row>
        <row r="86">
          <cell r="H86">
            <v>0</v>
          </cell>
          <cell r="I86">
            <v>0</v>
          </cell>
        </row>
        <row r="87">
          <cell r="H87">
            <v>0</v>
          </cell>
          <cell r="I87">
            <v>0</v>
          </cell>
        </row>
        <row r="88">
          <cell r="H88">
            <v>0</v>
          </cell>
          <cell r="I88">
            <v>0</v>
          </cell>
        </row>
        <row r="91">
          <cell r="H91">
            <v>9624.8819999999996</v>
          </cell>
          <cell r="I91">
            <v>9624.8819999999996</v>
          </cell>
        </row>
        <row r="92">
          <cell r="H92">
            <v>740.94900000000007</v>
          </cell>
          <cell r="I92">
            <v>740.94900000000007</v>
          </cell>
        </row>
        <row r="93">
          <cell r="H93">
            <v>177.88200000000001</v>
          </cell>
          <cell r="I93">
            <v>177.88200000000001</v>
          </cell>
        </row>
        <row r="94">
          <cell r="H94">
            <v>92.644000000000005</v>
          </cell>
          <cell r="I94">
            <v>92.644000000000005</v>
          </cell>
        </row>
        <row r="95">
          <cell r="H95">
            <v>379.202</v>
          </cell>
          <cell r="I95">
            <v>323.024</v>
          </cell>
        </row>
        <row r="96">
          <cell r="H96">
            <v>49.920999999999999</v>
          </cell>
          <cell r="I96">
            <v>42.524999999999999</v>
          </cell>
        </row>
        <row r="97">
          <cell r="H97">
            <v>290</v>
          </cell>
          <cell r="I97">
            <v>300</v>
          </cell>
        </row>
        <row r="100">
          <cell r="H100">
            <v>24.649000000000001</v>
          </cell>
          <cell r="I100">
            <v>20.997</v>
          </cell>
        </row>
        <row r="101">
          <cell r="H101">
            <v>44.415999999999997</v>
          </cell>
          <cell r="I101">
            <v>37.835999999999999</v>
          </cell>
        </row>
        <row r="102">
          <cell r="H102">
            <v>26.405000000000001</v>
          </cell>
          <cell r="I102">
            <v>22.492999999999999</v>
          </cell>
        </row>
        <row r="103">
          <cell r="H103">
            <v>0</v>
          </cell>
          <cell r="I103">
            <v>0</v>
          </cell>
        </row>
        <row r="104">
          <cell r="H104">
            <v>1133.2650000000001</v>
          </cell>
          <cell r="I104">
            <v>965.37400000000002</v>
          </cell>
        </row>
        <row r="105">
          <cell r="H105">
            <v>326.37099999999998</v>
          </cell>
          <cell r="I105">
            <v>278.02</v>
          </cell>
        </row>
        <row r="115">
          <cell r="H115">
            <v>141.108</v>
          </cell>
        </row>
        <row r="118">
          <cell r="E118">
            <v>850.52516666666668</v>
          </cell>
          <cell r="F118">
            <v>717.4276666666666</v>
          </cell>
          <cell r="H118">
            <v>808.33</v>
          </cell>
          <cell r="I118">
            <v>679.18600000000004</v>
          </cell>
        </row>
        <row r="119">
          <cell r="E119">
            <v>85961.728069833334</v>
          </cell>
          <cell r="F119">
            <v>67190.688121666666</v>
          </cell>
          <cell r="H119">
            <v>81697.088000000003</v>
          </cell>
          <cell r="I119">
            <v>63609.19</v>
          </cell>
        </row>
        <row r="133">
          <cell r="E133">
            <v>35.582500000000003</v>
          </cell>
          <cell r="F133">
            <v>34.47591666666667</v>
          </cell>
          <cell r="H133">
            <v>37.030999999999999</v>
          </cell>
          <cell r="I133">
            <v>36.353999999999999</v>
          </cell>
        </row>
        <row r="134">
          <cell r="E134">
            <v>39017.954792500001</v>
          </cell>
          <cell r="F134">
            <v>49892.960509416669</v>
          </cell>
          <cell r="H134">
            <v>40606.305999999997</v>
          </cell>
          <cell r="I134">
            <v>52610.891000000003</v>
          </cell>
        </row>
        <row r="136">
          <cell r="E136">
            <v>246.81025</v>
          </cell>
          <cell r="F136">
            <v>189.70225000000002</v>
          </cell>
          <cell r="H136">
            <v>282.32100000000003</v>
          </cell>
          <cell r="I136">
            <v>201.71</v>
          </cell>
        </row>
        <row r="137">
          <cell r="E137">
            <v>97666.024458250016</v>
          </cell>
          <cell r="F137">
            <v>79391.15043400001</v>
          </cell>
          <cell r="H137">
            <v>111718.091</v>
          </cell>
          <cell r="I137">
            <v>84416.441000000006</v>
          </cell>
        </row>
      </sheetData>
      <sheetData sheetId="31"/>
      <sheetData sheetId="32">
        <row r="13">
          <cell r="H13">
            <v>5064.97</v>
          </cell>
          <cell r="I13">
            <v>715.72299999999996</v>
          </cell>
        </row>
        <row r="14">
          <cell r="H14">
            <v>0</v>
          </cell>
          <cell r="I14">
            <v>0</v>
          </cell>
        </row>
        <row r="15">
          <cell r="H15">
            <v>3365.1709999999998</v>
          </cell>
          <cell r="I15">
            <v>2866.627</v>
          </cell>
        </row>
        <row r="16">
          <cell r="H16">
            <v>5367.1120000000001</v>
          </cell>
          <cell r="I16">
            <v>3926.0630000000001</v>
          </cell>
        </row>
        <row r="17">
          <cell r="H17">
            <v>4956.8810000000003</v>
          </cell>
          <cell r="I17">
            <v>2447.645</v>
          </cell>
        </row>
        <row r="18">
          <cell r="H18">
            <v>16211.374</v>
          </cell>
          <cell r="I18">
            <v>10478.405000000001</v>
          </cell>
        </row>
        <row r="21">
          <cell r="H21">
            <v>122771.52899999999</v>
          </cell>
          <cell r="I21">
            <v>120802.576</v>
          </cell>
        </row>
        <row r="22">
          <cell r="H22">
            <v>10042.429</v>
          </cell>
          <cell r="I22">
            <v>9962.41</v>
          </cell>
        </row>
        <row r="23">
          <cell r="H23">
            <v>325.53899999999999</v>
          </cell>
          <cell r="I23">
            <v>931.37</v>
          </cell>
        </row>
        <row r="24">
          <cell r="H24">
            <v>1394.7329999999999</v>
          </cell>
          <cell r="I24">
            <v>1383.6189999999999</v>
          </cell>
        </row>
        <row r="25">
          <cell r="H25">
            <v>2860.9119999999998</v>
          </cell>
          <cell r="I25">
            <v>2838.0889999999999</v>
          </cell>
        </row>
        <row r="26">
          <cell r="H26">
            <v>19104.503000000001</v>
          </cell>
          <cell r="I26">
            <v>11228.457</v>
          </cell>
        </row>
        <row r="27">
          <cell r="H27">
            <v>25307.615000000002</v>
          </cell>
          <cell r="I27">
            <v>25507.385999999999</v>
          </cell>
        </row>
        <row r="32">
          <cell r="H32">
            <v>136.9</v>
          </cell>
          <cell r="I32">
            <v>236.262</v>
          </cell>
        </row>
        <row r="33">
          <cell r="H33">
            <v>1092.799</v>
          </cell>
          <cell r="I33">
            <v>808.85299999999995</v>
          </cell>
        </row>
        <row r="34">
          <cell r="H34">
            <v>65.555999999999997</v>
          </cell>
          <cell r="I34">
            <v>55.844000000000001</v>
          </cell>
        </row>
        <row r="35">
          <cell r="H35">
            <v>4377.9040000000005</v>
          </cell>
          <cell r="I35">
            <v>4112.5059999999994</v>
          </cell>
        </row>
        <row r="36">
          <cell r="H36">
            <v>1363.5260000000001</v>
          </cell>
          <cell r="I36">
            <v>0</v>
          </cell>
        </row>
        <row r="37">
          <cell r="H37">
            <v>27.716000000000001</v>
          </cell>
          <cell r="I37">
            <v>23.61</v>
          </cell>
        </row>
        <row r="38">
          <cell r="H38">
            <v>1707.704</v>
          </cell>
          <cell r="I38">
            <v>1454.711</v>
          </cell>
        </row>
        <row r="41">
          <cell r="H41">
            <v>0</v>
          </cell>
          <cell r="I41">
            <v>0</v>
          </cell>
        </row>
        <row r="42">
          <cell r="H42">
            <v>31.722999999999999</v>
          </cell>
          <cell r="I42">
            <v>24.805</v>
          </cell>
        </row>
        <row r="43">
          <cell r="H43">
            <v>0</v>
          </cell>
          <cell r="I43">
            <v>0</v>
          </cell>
        </row>
        <row r="44">
          <cell r="H44">
            <v>518.40499999999997</v>
          </cell>
          <cell r="I44">
            <v>209.018</v>
          </cell>
        </row>
        <row r="45">
          <cell r="H45">
            <v>0</v>
          </cell>
          <cell r="I45">
            <v>-36</v>
          </cell>
        </row>
        <row r="46">
          <cell r="H46">
            <v>598.03800000000001</v>
          </cell>
          <cell r="I46">
            <v>509.06900000000002</v>
          </cell>
        </row>
        <row r="47">
          <cell r="H47">
            <v>4281.982</v>
          </cell>
          <cell r="I47">
            <v>5313.37</v>
          </cell>
        </row>
        <row r="48">
          <cell r="H48">
            <v>0</v>
          </cell>
          <cell r="I48">
            <v>1206.566</v>
          </cell>
        </row>
        <row r="49">
          <cell r="H49">
            <v>0</v>
          </cell>
          <cell r="I49">
            <v>1169.643</v>
          </cell>
        </row>
        <row r="50">
          <cell r="H50">
            <v>0</v>
          </cell>
          <cell r="I50">
            <v>-220</v>
          </cell>
        </row>
        <row r="54">
          <cell r="H54">
            <v>5620.7060000000001</v>
          </cell>
          <cell r="I54">
            <v>5214.0110000000004</v>
          </cell>
        </row>
        <row r="55">
          <cell r="H55">
            <v>959.43600000000004</v>
          </cell>
          <cell r="I55">
            <v>914.46299999999997</v>
          </cell>
        </row>
        <row r="56">
          <cell r="H56">
            <v>250.80500000000001</v>
          </cell>
          <cell r="I56">
            <v>239.04900000000001</v>
          </cell>
        </row>
        <row r="57">
          <cell r="H57">
            <v>154.42699999999999</v>
          </cell>
          <cell r="I57">
            <v>154.42699999999999</v>
          </cell>
        </row>
        <row r="58">
          <cell r="H58">
            <v>93.89500000000001</v>
          </cell>
          <cell r="I58">
            <v>83.265999999999991</v>
          </cell>
        </row>
        <row r="59">
          <cell r="H59">
            <v>956.75800000000004</v>
          </cell>
          <cell r="I59">
            <v>848.44500000000005</v>
          </cell>
        </row>
        <row r="60">
          <cell r="H60">
            <v>181.845</v>
          </cell>
          <cell r="I60">
            <v>161.25899999999999</v>
          </cell>
        </row>
        <row r="63">
          <cell r="H63">
            <v>283.38299999999998</v>
          </cell>
          <cell r="I63">
            <v>68.024000000000001</v>
          </cell>
        </row>
        <row r="64">
          <cell r="H64">
            <v>234.636</v>
          </cell>
          <cell r="I64">
            <v>55.097000000000001</v>
          </cell>
        </row>
        <row r="65">
          <cell r="H65">
            <v>71.888999999999996</v>
          </cell>
          <cell r="I65">
            <v>63.750999999999998</v>
          </cell>
        </row>
        <row r="66">
          <cell r="H66">
            <v>286.15299999999996</v>
          </cell>
          <cell r="I66">
            <v>253.75900000000001</v>
          </cell>
        </row>
        <row r="69">
          <cell r="H69">
            <v>150.43600000000001</v>
          </cell>
          <cell r="I69">
            <v>3051.26</v>
          </cell>
        </row>
        <row r="70">
          <cell r="H70">
            <v>1073.9659999999999</v>
          </cell>
          <cell r="I70">
            <v>5552.866</v>
          </cell>
        </row>
        <row r="71">
          <cell r="H71">
            <v>118.05</v>
          </cell>
          <cell r="I71">
            <v>234.857</v>
          </cell>
        </row>
        <row r="72">
          <cell r="H72">
            <v>156.81700000000001</v>
          </cell>
          <cell r="I72">
            <v>49.808</v>
          </cell>
        </row>
        <row r="73">
          <cell r="H73">
            <v>859.12300000000005</v>
          </cell>
          <cell r="I73">
            <v>0</v>
          </cell>
        </row>
        <row r="74">
          <cell r="H74">
            <v>0</v>
          </cell>
          <cell r="I74">
            <v>0</v>
          </cell>
        </row>
        <row r="77">
          <cell r="H77">
            <v>0</v>
          </cell>
          <cell r="I77">
            <v>0</v>
          </cell>
        </row>
        <row r="78">
          <cell r="H78">
            <v>360.25599999999997</v>
          </cell>
          <cell r="I78">
            <v>319.47300000000001</v>
          </cell>
        </row>
        <row r="79">
          <cell r="H79">
            <v>659.16399999999999</v>
          </cell>
          <cell r="I79">
            <v>269.54699999999997</v>
          </cell>
        </row>
        <row r="80">
          <cell r="H80">
            <v>814.71899999999994</v>
          </cell>
          <cell r="I80">
            <v>722.55700000000002</v>
          </cell>
        </row>
        <row r="81">
          <cell r="H81">
            <v>34.601999999999997</v>
          </cell>
          <cell r="I81">
            <v>30.684000000000001</v>
          </cell>
        </row>
        <row r="82">
          <cell r="H82">
            <v>1007</v>
          </cell>
          <cell r="I82">
            <v>890</v>
          </cell>
        </row>
        <row r="83">
          <cell r="H83">
            <v>0</v>
          </cell>
          <cell r="I83">
            <v>0</v>
          </cell>
        </row>
        <row r="84">
          <cell r="H84">
            <v>71.55</v>
          </cell>
          <cell r="I84">
            <v>-132.55000000000001</v>
          </cell>
        </row>
        <row r="85">
          <cell r="H85">
            <v>5.3049999999999997</v>
          </cell>
          <cell r="I85">
            <v>4.7039999999999997</v>
          </cell>
        </row>
        <row r="86">
          <cell r="H86">
            <v>-6.36</v>
          </cell>
          <cell r="I86">
            <v>-5.64</v>
          </cell>
        </row>
        <row r="87">
          <cell r="H87">
            <v>0</v>
          </cell>
          <cell r="I87">
            <v>0</v>
          </cell>
        </row>
        <row r="88">
          <cell r="H88">
            <v>0</v>
          </cell>
          <cell r="I88">
            <v>0</v>
          </cell>
        </row>
        <row r="91">
          <cell r="H91">
            <v>24434.273000000001</v>
          </cell>
          <cell r="I91">
            <v>24345.017</v>
          </cell>
        </row>
        <row r="92">
          <cell r="H92">
            <v>2827.5990000000002</v>
          </cell>
          <cell r="I92">
            <v>2827.5990000000002</v>
          </cell>
        </row>
        <row r="93">
          <cell r="H93">
            <v>614.96199999999999</v>
          </cell>
          <cell r="I93">
            <v>614.96199999999999</v>
          </cell>
        </row>
        <row r="94">
          <cell r="H94">
            <v>348.38099999999997</v>
          </cell>
          <cell r="I94">
            <v>348.38099999999997</v>
          </cell>
        </row>
        <row r="95">
          <cell r="H95">
            <v>377.584</v>
          </cell>
          <cell r="I95">
            <v>334.839</v>
          </cell>
        </row>
        <row r="96">
          <cell r="H96">
            <v>43.191000000000003</v>
          </cell>
          <cell r="I96">
            <v>38.302</v>
          </cell>
        </row>
        <row r="97">
          <cell r="H97">
            <v>0</v>
          </cell>
          <cell r="I97">
            <v>-81</v>
          </cell>
        </row>
        <row r="100">
          <cell r="H100">
            <v>109.093</v>
          </cell>
          <cell r="I100">
            <v>31.291</v>
          </cell>
        </row>
        <row r="101">
          <cell r="H101">
            <v>147.011</v>
          </cell>
          <cell r="I101">
            <v>31.045999999999999</v>
          </cell>
        </row>
        <row r="102">
          <cell r="H102">
            <v>23.265999999999998</v>
          </cell>
          <cell r="I102">
            <v>20.632000000000001</v>
          </cell>
        </row>
        <row r="103">
          <cell r="H103">
            <v>139.15300000000002</v>
          </cell>
          <cell r="I103">
            <v>123.23399999999999</v>
          </cell>
        </row>
        <row r="104">
          <cell r="H104">
            <v>959.16300000000001</v>
          </cell>
          <cell r="I104">
            <v>850.58300000000008</v>
          </cell>
        </row>
        <row r="105">
          <cell r="H105">
            <v>22396.34</v>
          </cell>
          <cell r="I105">
            <v>19860.904999999999</v>
          </cell>
        </row>
        <row r="115">
          <cell r="H115">
            <v>136.786</v>
          </cell>
        </row>
        <row r="118">
          <cell r="E118">
            <v>850.52516666666668</v>
          </cell>
          <cell r="F118">
            <v>717.4276666666666</v>
          </cell>
          <cell r="H118">
            <v>840.178</v>
          </cell>
          <cell r="I118">
            <v>754.71199999999999</v>
          </cell>
        </row>
        <row r="119">
          <cell r="E119">
            <v>85961.728069833334</v>
          </cell>
          <cell r="F119">
            <v>67190.688121666666</v>
          </cell>
          <cell r="H119">
            <v>84915.904999999999</v>
          </cell>
          <cell r="I119">
            <v>70682.554999999993</v>
          </cell>
        </row>
        <row r="133">
          <cell r="E133">
            <v>35.582500000000003</v>
          </cell>
          <cell r="F133">
            <v>34.47591666666667</v>
          </cell>
          <cell r="H133">
            <v>40.173999999999999</v>
          </cell>
          <cell r="I133">
            <v>39.274999999999999</v>
          </cell>
        </row>
        <row r="134">
          <cell r="E134">
            <v>39017.954792500001</v>
          </cell>
          <cell r="F134">
            <v>49892.960509416669</v>
          </cell>
          <cell r="H134">
            <v>44052.76</v>
          </cell>
          <cell r="I134">
            <v>56838.112000000001</v>
          </cell>
        </row>
        <row r="136">
          <cell r="E136">
            <v>246.81025</v>
          </cell>
          <cell r="F136">
            <v>189.70225000000002</v>
          </cell>
          <cell r="H136">
            <v>293.94499999999999</v>
          </cell>
          <cell r="I136">
            <v>205.32300000000001</v>
          </cell>
        </row>
        <row r="137">
          <cell r="E137">
            <v>97666.024458250016</v>
          </cell>
          <cell r="F137">
            <v>79391.15043400001</v>
          </cell>
          <cell r="H137">
            <v>116317.859</v>
          </cell>
          <cell r="I137">
            <v>85928.495999999999</v>
          </cell>
        </row>
      </sheetData>
      <sheetData sheetId="33">
        <row r="107">
          <cell r="E107">
            <v>69558.75</v>
          </cell>
          <cell r="F107">
            <v>66766.25</v>
          </cell>
        </row>
        <row r="108">
          <cell r="E108">
            <v>438992.5</v>
          </cell>
          <cell r="F108">
            <v>385646.25</v>
          </cell>
        </row>
        <row r="110">
          <cell r="E110">
            <v>1859.85</v>
          </cell>
          <cell r="F110">
            <v>457.38250000000005</v>
          </cell>
        </row>
        <row r="115">
          <cell r="E115">
            <v>538.75</v>
          </cell>
        </row>
      </sheetData>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С коррек.14.1,15-ОД с 16.02.24"/>
      <sheetName val="ТС коррек.87,88-ОД с 7.08.24г.!"/>
      <sheetName val="ТС коррек.151,152-ОД с 29.1 (2)"/>
      <sheetName val="ТС коррек.30,31-ОД от 17.03.25"/>
      <sheetName val="ТС корр. 113,114-ОД от 28.11.25"/>
      <sheetName val="12 мес.2025 года ОЖИДАЕМОЕ"/>
      <sheetName val="январь"/>
      <sheetName val="февраль"/>
      <sheetName val="март"/>
      <sheetName val="1 квартал"/>
      <sheetName val="апрель"/>
      <sheetName val="май"/>
      <sheetName val="5 месяцев!!!"/>
      <sheetName val="июнь"/>
      <sheetName val="2 квартал"/>
      <sheetName val="6 месяцев 2025г.!!!"/>
      <sheetName val="6 месяцев КРАТКО"/>
      <sheetName val="июль"/>
      <sheetName val="7 месяцев"/>
      <sheetName val="август"/>
      <sheetName val="8 месяцев"/>
      <sheetName val="8 месяцев по фактич. % "/>
      <sheetName val="12 месяцев ПРОГНОЗ (корректир.)"/>
      <sheetName val="сентябрь"/>
      <sheetName val="3 квартал"/>
      <sheetName val="9 месяцев!!!"/>
      <sheetName val="9 месяцев по факт. доходам %!!!"/>
      <sheetName val="9 месяцев по старым %!!! "/>
      <sheetName val="октябрь"/>
      <sheetName val=" 10 месяцев"/>
      <sheetName val="ноябрь"/>
      <sheetName val="11 месяцев"/>
      <sheetName val="декабрь"/>
      <sheetName val="4 квартал"/>
      <sheetName val="12 мес.2025 года"/>
      <sheetName val="12 мес.2025 года (2)"/>
      <sheetName val="12 мес.2025г. ВОДА"/>
      <sheetName val="12 мес.2025г. СТОКИ"/>
      <sheetName val="12 мес.2025 года ВОДА"/>
      <sheetName val="12 мес.2025 года СТОКИ"/>
    </sheetNames>
    <sheetDataSet>
      <sheetData sheetId="0"/>
      <sheetData sheetId="1"/>
      <sheetData sheetId="2"/>
      <sheetData sheetId="3"/>
      <sheetData sheetId="4"/>
      <sheetData sheetId="5"/>
      <sheetData sheetId="6">
        <row r="9">
          <cell r="G9">
            <v>279076.45600000001</v>
          </cell>
          <cell r="H9">
            <v>151770.68100000001</v>
          </cell>
          <cell r="I9">
            <v>127305.77499999998</v>
          </cell>
        </row>
        <row r="10">
          <cell r="G10">
            <v>59512.965000000004</v>
          </cell>
          <cell r="H10">
            <v>41767.188000000002</v>
          </cell>
          <cell r="I10">
            <v>17745.777000000002</v>
          </cell>
        </row>
        <row r="12">
          <cell r="G12">
            <v>7829.5020000000004</v>
          </cell>
          <cell r="H12">
            <v>7296.5889999999999</v>
          </cell>
          <cell r="I12">
            <v>532.91300000000001</v>
          </cell>
        </row>
        <row r="13">
          <cell r="G13">
            <v>6971.3209999999999</v>
          </cell>
          <cell r="H13">
            <v>6833.1710000000003</v>
          </cell>
          <cell r="I13">
            <v>138.15</v>
          </cell>
        </row>
        <row r="14">
          <cell r="G14">
            <v>0</v>
          </cell>
          <cell r="H14">
            <v>0</v>
          </cell>
          <cell r="I14">
            <v>0</v>
          </cell>
        </row>
        <row r="15">
          <cell r="G15">
            <v>858.18100000000004</v>
          </cell>
          <cell r="H15">
            <v>463.41800000000001</v>
          </cell>
          <cell r="I15">
            <v>394.76299999999998</v>
          </cell>
        </row>
        <row r="16">
          <cell r="G16">
            <v>1418.835</v>
          </cell>
          <cell r="H16">
            <v>677.06600000000003</v>
          </cell>
          <cell r="I16">
            <v>741.76900000000001</v>
          </cell>
        </row>
        <row r="17">
          <cell r="G17">
            <v>8082.9639999999999</v>
          </cell>
          <cell r="H17">
            <v>5173.0870000000004</v>
          </cell>
          <cell r="I17">
            <v>2909.877</v>
          </cell>
        </row>
        <row r="18">
          <cell r="G18">
            <v>42181.664000000004</v>
          </cell>
          <cell r="H18">
            <v>28620.446</v>
          </cell>
          <cell r="I18">
            <v>13561.218000000001</v>
          </cell>
        </row>
        <row r="19">
          <cell r="G19">
            <v>166114.71</v>
          </cell>
          <cell r="H19">
            <v>83154.176000000007</v>
          </cell>
          <cell r="I19">
            <v>82960.533999999985</v>
          </cell>
        </row>
        <row r="21">
          <cell r="G21">
            <v>144886.772</v>
          </cell>
          <cell r="H21">
            <v>72733.16</v>
          </cell>
          <cell r="I21">
            <v>72153.611999999994</v>
          </cell>
        </row>
        <row r="22">
          <cell r="G22">
            <v>14417.744000000001</v>
          </cell>
          <cell r="H22">
            <v>7237.7080000000005</v>
          </cell>
          <cell r="I22">
            <v>7180.0360000000001</v>
          </cell>
        </row>
        <row r="23">
          <cell r="G23">
            <v>968.76299999999992</v>
          </cell>
          <cell r="H23">
            <v>250.91</v>
          </cell>
          <cell r="I23">
            <v>717.85299999999995</v>
          </cell>
        </row>
        <row r="24">
          <cell r="I24">
            <v>948.50400000000002</v>
          </cell>
        </row>
        <row r="25">
          <cell r="G25">
            <v>3936.8050000000003</v>
          </cell>
          <cell r="H25">
            <v>1976.2760000000001</v>
          </cell>
          <cell r="I25">
            <v>1960.529</v>
          </cell>
        </row>
        <row r="26">
          <cell r="G26">
            <v>28888.087</v>
          </cell>
          <cell r="H26">
            <v>15217.244000000001</v>
          </cell>
          <cell r="I26">
            <v>13670.843000000001</v>
          </cell>
        </row>
        <row r="27">
          <cell r="G27">
            <v>15496.345999999998</v>
          </cell>
          <cell r="H27">
            <v>6082.2969999999996</v>
          </cell>
          <cell r="I27">
            <v>9414.0489999999991</v>
          </cell>
        </row>
        <row r="29">
          <cell r="G29">
            <v>0</v>
          </cell>
        </row>
        <row r="30">
          <cell r="G30">
            <v>9064.348</v>
          </cell>
          <cell r="H30">
            <v>5549.7759999999998</v>
          </cell>
          <cell r="I30">
            <v>3514.5719999999997</v>
          </cell>
        </row>
        <row r="32">
          <cell r="G32">
            <v>480.16899999999998</v>
          </cell>
          <cell r="H32">
            <v>205.67699999999999</v>
          </cell>
          <cell r="I32">
            <v>274.49200000000002</v>
          </cell>
        </row>
        <row r="33">
          <cell r="G33">
            <v>2832</v>
          </cell>
          <cell r="H33">
            <v>1963.52</v>
          </cell>
          <cell r="I33">
            <v>868.48</v>
          </cell>
        </row>
        <row r="34">
          <cell r="G34">
            <v>0</v>
          </cell>
          <cell r="H34">
            <v>0</v>
          </cell>
          <cell r="I34">
            <v>0</v>
          </cell>
        </row>
        <row r="35">
          <cell r="G35">
            <v>682.50699999999995</v>
          </cell>
          <cell r="H35">
            <v>262.68599999999998</v>
          </cell>
          <cell r="I35">
            <v>419.82099999999997</v>
          </cell>
        </row>
        <row r="36">
          <cell r="G36">
            <v>1127.5309999999999</v>
          </cell>
          <cell r="H36">
            <v>1127.5309999999999</v>
          </cell>
          <cell r="I36">
            <v>0</v>
          </cell>
        </row>
        <row r="37">
          <cell r="G37">
            <v>58.334000000000003</v>
          </cell>
          <cell r="H37">
            <v>31.5</v>
          </cell>
          <cell r="I37">
            <v>26.834</v>
          </cell>
        </row>
        <row r="38">
          <cell r="G38">
            <v>2573.3050000000003</v>
          </cell>
          <cell r="H38">
            <v>1389.585</v>
          </cell>
          <cell r="I38">
            <v>1183.72</v>
          </cell>
        </row>
        <row r="39">
          <cell r="G39">
            <v>383.83200000000005</v>
          </cell>
          <cell r="H39">
            <v>127.819</v>
          </cell>
          <cell r="I39">
            <v>256.01300000000003</v>
          </cell>
        </row>
        <row r="41">
          <cell r="G41">
            <v>0</v>
          </cell>
          <cell r="H41">
            <v>0</v>
          </cell>
          <cell r="I41">
            <v>0</v>
          </cell>
        </row>
        <row r="42">
          <cell r="G42">
            <v>30.233000000000004</v>
          </cell>
          <cell r="H42">
            <v>10.819000000000001</v>
          </cell>
          <cell r="I42">
            <v>19.414000000000001</v>
          </cell>
        </row>
        <row r="43">
          <cell r="G43">
            <v>0</v>
          </cell>
          <cell r="H43">
            <v>0</v>
          </cell>
          <cell r="I43">
            <v>0</v>
          </cell>
        </row>
        <row r="44">
          <cell r="G44">
            <v>119.599</v>
          </cell>
          <cell r="H44">
            <v>0</v>
          </cell>
          <cell r="I44">
            <v>119.599</v>
          </cell>
        </row>
        <row r="45">
          <cell r="G45">
            <v>234</v>
          </cell>
          <cell r="H45">
            <v>117</v>
          </cell>
          <cell r="I45">
            <v>117</v>
          </cell>
        </row>
        <row r="46">
          <cell r="G46">
            <v>0</v>
          </cell>
          <cell r="H46">
            <v>0</v>
          </cell>
          <cell r="I46">
            <v>0</v>
          </cell>
        </row>
        <row r="47">
          <cell r="G47">
            <v>926.67000000000007</v>
          </cell>
          <cell r="H47">
            <v>441.45800000000003</v>
          </cell>
          <cell r="I47">
            <v>485.21199999999999</v>
          </cell>
        </row>
        <row r="48">
          <cell r="G48">
            <v>0</v>
          </cell>
          <cell r="H48">
            <v>0</v>
          </cell>
          <cell r="I48">
            <v>0</v>
          </cell>
        </row>
        <row r="49">
          <cell r="G49">
            <v>0</v>
          </cell>
          <cell r="H49">
            <v>0</v>
          </cell>
          <cell r="I49">
            <v>0</v>
          </cell>
        </row>
        <row r="50">
          <cell r="I50">
            <v>0</v>
          </cell>
        </row>
        <row r="51">
          <cell r="G51">
            <v>50011.180999999997</v>
          </cell>
          <cell r="H51">
            <v>21558.714999999997</v>
          </cell>
          <cell r="I51">
            <v>28452.466</v>
          </cell>
        </row>
        <row r="52">
          <cell r="G52">
            <v>26200.18</v>
          </cell>
          <cell r="H52">
            <v>9412.8629999999994</v>
          </cell>
          <cell r="I52">
            <v>16787.316999999999</v>
          </cell>
        </row>
        <row r="54">
          <cell r="G54">
            <v>9006.3629999999994</v>
          </cell>
          <cell r="H54">
            <v>4611.2579999999998</v>
          </cell>
          <cell r="I54">
            <v>4395.1049999999996</v>
          </cell>
        </row>
        <row r="55">
          <cell r="G55">
            <v>894.26600000000008</v>
          </cell>
          <cell r="H55">
            <v>457.86500000000001</v>
          </cell>
          <cell r="I55">
            <v>436.40100000000001</v>
          </cell>
        </row>
        <row r="56">
          <cell r="G56">
            <v>219.381</v>
          </cell>
          <cell r="H56">
            <v>112.41800000000001</v>
          </cell>
          <cell r="I56">
            <v>106.96299999999999</v>
          </cell>
        </row>
        <row r="57">
          <cell r="I57">
            <v>48.444000000000003</v>
          </cell>
        </row>
        <row r="58">
          <cell r="G58">
            <v>163.62100000000001</v>
          </cell>
          <cell r="H58">
            <v>96.536000000000001</v>
          </cell>
          <cell r="I58">
            <v>67.085000000000008</v>
          </cell>
        </row>
        <row r="59">
          <cell r="G59">
            <v>2016.893</v>
          </cell>
          <cell r="H59">
            <v>1189.9670000000001</v>
          </cell>
          <cell r="I59">
            <v>826.92600000000004</v>
          </cell>
        </row>
        <row r="60">
          <cell r="G60">
            <v>125.054</v>
          </cell>
          <cell r="H60">
            <v>73.781999999999996</v>
          </cell>
          <cell r="I60">
            <v>51.271999999999998</v>
          </cell>
        </row>
        <row r="61">
          <cell r="G61">
            <v>313.29300000000001</v>
          </cell>
          <cell r="H61">
            <v>216.06399999999999</v>
          </cell>
          <cell r="I61">
            <v>97.228999999999999</v>
          </cell>
        </row>
        <row r="63">
          <cell r="G63">
            <v>155.22999999999999</v>
          </cell>
          <cell r="H63">
            <v>113.32299999999999</v>
          </cell>
          <cell r="I63">
            <v>41.906999999999996</v>
          </cell>
        </row>
        <row r="64">
          <cell r="G64">
            <v>158.06299999999999</v>
          </cell>
          <cell r="H64">
            <v>102.741</v>
          </cell>
          <cell r="I64">
            <v>55.322000000000003</v>
          </cell>
        </row>
        <row r="65">
          <cell r="G65">
            <v>0</v>
          </cell>
          <cell r="H65">
            <v>0</v>
          </cell>
          <cell r="I65">
            <v>0</v>
          </cell>
        </row>
        <row r="66">
          <cell r="G66">
            <v>601.976</v>
          </cell>
          <cell r="H66">
            <v>355.166</v>
          </cell>
          <cell r="I66">
            <v>246.81</v>
          </cell>
        </row>
        <row r="67">
          <cell r="G67">
            <v>10618.446</v>
          </cell>
          <cell r="H67">
            <v>919.86699999999996</v>
          </cell>
          <cell r="I67">
            <v>9698.5789999999997</v>
          </cell>
        </row>
        <row r="69">
          <cell r="G69">
            <v>4376.6959999999999</v>
          </cell>
          <cell r="H69">
            <v>151.21100000000001</v>
          </cell>
          <cell r="I69">
            <v>4225.4849999999997</v>
          </cell>
        </row>
        <row r="70">
          <cell r="G70">
            <v>6057.4459999999999</v>
          </cell>
          <cell r="H70">
            <v>644.90099999999995</v>
          </cell>
          <cell r="I70">
            <v>5412.5450000000001</v>
          </cell>
        </row>
        <row r="71">
          <cell r="G71">
            <v>0</v>
          </cell>
          <cell r="H71">
            <v>0</v>
          </cell>
          <cell r="I71">
            <v>0</v>
          </cell>
        </row>
        <row r="72">
          <cell r="G72">
            <v>184.304</v>
          </cell>
          <cell r="H72">
            <v>123.755</v>
          </cell>
          <cell r="I72">
            <v>60.548999999999999</v>
          </cell>
        </row>
        <row r="73">
          <cell r="G73">
            <v>0</v>
          </cell>
          <cell r="H73">
            <v>0</v>
          </cell>
          <cell r="I73">
            <v>0</v>
          </cell>
        </row>
        <row r="74">
          <cell r="G74">
            <v>0</v>
          </cell>
          <cell r="H74">
            <v>0</v>
          </cell>
          <cell r="I74">
            <v>0</v>
          </cell>
        </row>
        <row r="75">
          <cell r="G75">
            <v>2143.9989999999998</v>
          </cell>
          <cell r="H75">
            <v>1331.4959999999999</v>
          </cell>
          <cell r="I75">
            <v>812.50300000000004</v>
          </cell>
        </row>
        <row r="77">
          <cell r="G77">
            <v>0</v>
          </cell>
          <cell r="H77">
            <v>0</v>
          </cell>
          <cell r="I77">
            <v>0</v>
          </cell>
        </row>
        <row r="78">
          <cell r="G78">
            <v>112.339</v>
          </cell>
          <cell r="H78">
            <v>66.28</v>
          </cell>
          <cell r="I78">
            <v>46.058999999999997</v>
          </cell>
        </row>
        <row r="79">
          <cell r="G79">
            <v>792.12100000000009</v>
          </cell>
          <cell r="H79">
            <v>533.88800000000003</v>
          </cell>
          <cell r="I79">
            <v>258.233</v>
          </cell>
        </row>
        <row r="80">
          <cell r="G80">
            <v>1210.6510000000001</v>
          </cell>
          <cell r="H80">
            <v>714.28399999999999</v>
          </cell>
          <cell r="I80">
            <v>496.36700000000002</v>
          </cell>
        </row>
        <row r="81">
          <cell r="G81">
            <v>27.512</v>
          </cell>
          <cell r="H81">
            <v>16.231999999999999</v>
          </cell>
          <cell r="I81">
            <v>11.28</v>
          </cell>
        </row>
        <row r="82">
          <cell r="G82">
            <v>0</v>
          </cell>
          <cell r="H82">
            <v>0</v>
          </cell>
          <cell r="I82">
            <v>0</v>
          </cell>
        </row>
        <row r="83">
          <cell r="G83">
            <v>0</v>
          </cell>
          <cell r="H83">
            <v>0</v>
          </cell>
          <cell r="I83">
            <v>0</v>
          </cell>
        </row>
        <row r="84">
          <cell r="G84">
            <v>0</v>
          </cell>
          <cell r="H84">
            <v>0</v>
          </cell>
          <cell r="I84">
            <v>0</v>
          </cell>
        </row>
        <row r="85">
          <cell r="G85">
            <v>1.3759999999999999</v>
          </cell>
          <cell r="H85">
            <v>0.81200000000000006</v>
          </cell>
          <cell r="I85">
            <v>0.56399999999999995</v>
          </cell>
        </row>
        <row r="86">
          <cell r="G86">
            <v>0</v>
          </cell>
          <cell r="H86">
            <v>0</v>
          </cell>
          <cell r="I86">
            <v>0</v>
          </cell>
        </row>
        <row r="87">
          <cell r="G87">
            <v>0</v>
          </cell>
          <cell r="H87">
            <v>0</v>
          </cell>
          <cell r="I87">
            <v>0</v>
          </cell>
        </row>
        <row r="88">
          <cell r="I88">
            <v>0</v>
          </cell>
        </row>
        <row r="89">
          <cell r="G89">
            <v>23811.000999999997</v>
          </cell>
          <cell r="H89">
            <v>12145.851999999999</v>
          </cell>
          <cell r="I89">
            <v>11665.148999999999</v>
          </cell>
        </row>
        <row r="91">
          <cell r="G91">
            <v>18156.054</v>
          </cell>
          <cell r="H91">
            <v>9078.027</v>
          </cell>
          <cell r="I91">
            <v>9078.027</v>
          </cell>
        </row>
        <row r="92">
          <cell r="G92">
            <v>1811.2820000000002</v>
          </cell>
          <cell r="H92">
            <v>905.64100000000008</v>
          </cell>
          <cell r="I92">
            <v>905.64100000000008</v>
          </cell>
        </row>
        <row r="93">
          <cell r="G93">
            <v>446.303</v>
          </cell>
          <cell r="H93">
            <v>223.15100000000001</v>
          </cell>
          <cell r="I93">
            <v>223.15199999999999</v>
          </cell>
        </row>
        <row r="94">
          <cell r="I94">
            <v>128.92500000000001</v>
          </cell>
        </row>
        <row r="95">
          <cell r="G95">
            <v>190.55099999999999</v>
          </cell>
          <cell r="H95">
            <v>112.425</v>
          </cell>
          <cell r="I95">
            <v>78.126000000000005</v>
          </cell>
        </row>
        <row r="96">
          <cell r="G96">
            <v>94.317000000000007</v>
          </cell>
          <cell r="H96">
            <v>55.646999999999998</v>
          </cell>
          <cell r="I96">
            <v>38.67</v>
          </cell>
        </row>
        <row r="97">
          <cell r="G97">
            <v>576</v>
          </cell>
          <cell r="H97">
            <v>288</v>
          </cell>
          <cell r="I97">
            <v>288</v>
          </cell>
        </row>
        <row r="98">
          <cell r="G98">
            <v>2278.6440000000002</v>
          </cell>
          <cell r="H98">
            <v>1354.0360000000001</v>
          </cell>
          <cell r="I98">
            <v>924.60800000000006</v>
          </cell>
        </row>
        <row r="100">
          <cell r="G100">
            <v>72.751000000000005</v>
          </cell>
          <cell r="H100">
            <v>47.290999999999997</v>
          </cell>
          <cell r="I100">
            <v>25.46</v>
          </cell>
        </row>
        <row r="101">
          <cell r="G101">
            <v>87.796999999999997</v>
          </cell>
          <cell r="H101">
            <v>57.067999999999998</v>
          </cell>
          <cell r="I101">
            <v>30.728999999999999</v>
          </cell>
        </row>
        <row r="102">
          <cell r="G102">
            <v>41.176000000000002</v>
          </cell>
          <cell r="H102">
            <v>24.294</v>
          </cell>
          <cell r="I102">
            <v>16.882000000000001</v>
          </cell>
        </row>
        <row r="103">
          <cell r="G103">
            <v>0</v>
          </cell>
          <cell r="H103">
            <v>0</v>
          </cell>
          <cell r="I103">
            <v>0</v>
          </cell>
        </row>
        <row r="104">
          <cell r="G104">
            <v>2076.92</v>
          </cell>
          <cell r="H104">
            <v>1225.383</v>
          </cell>
          <cell r="I104">
            <v>851.53700000000003</v>
          </cell>
        </row>
        <row r="105">
          <cell r="G105">
            <v>0</v>
          </cell>
          <cell r="H105">
            <v>0</v>
          </cell>
          <cell r="I105">
            <v>0</v>
          </cell>
        </row>
        <row r="106">
          <cell r="G106">
            <v>329087.63699999999</v>
          </cell>
          <cell r="H106">
            <v>173329.39600000001</v>
          </cell>
          <cell r="I106">
            <v>155758.24099999998</v>
          </cell>
        </row>
        <row r="107">
          <cell r="G107">
            <v>81046.157180000038</v>
          </cell>
          <cell r="H107">
            <v>70206.063680000021</v>
          </cell>
          <cell r="I107">
            <v>10840.093500000017</v>
          </cell>
        </row>
        <row r="109">
          <cell r="G109">
            <v>410133.79418000003</v>
          </cell>
          <cell r="H109">
            <v>243535.45968000003</v>
          </cell>
          <cell r="I109">
            <v>166598.3345</v>
          </cell>
        </row>
        <row r="111">
          <cell r="G111">
            <v>410133.79418000003</v>
          </cell>
          <cell r="H111">
            <v>243535.45968000003</v>
          </cell>
          <cell r="I111">
            <v>166598.3345</v>
          </cell>
        </row>
        <row r="112">
          <cell r="H112">
            <v>1135.6100000000001</v>
          </cell>
          <cell r="I112">
            <v>977.89547000000005</v>
          </cell>
        </row>
        <row r="113">
          <cell r="G113">
            <v>410133.79418000003</v>
          </cell>
          <cell r="H113">
            <v>243535.45968000003</v>
          </cell>
          <cell r="I113">
            <v>166598.3345</v>
          </cell>
        </row>
        <row r="114">
          <cell r="H114">
            <v>13.7</v>
          </cell>
        </row>
        <row r="115">
          <cell r="H115">
            <v>175.47300000000001</v>
          </cell>
        </row>
        <row r="116">
          <cell r="G116">
            <v>384.81758408741405</v>
          </cell>
          <cell r="H116">
            <v>214.45343003319803</v>
          </cell>
          <cell r="I116">
            <v>170.36415405421602</v>
          </cell>
        </row>
        <row r="118">
          <cell r="F118">
            <v>717.4276666666666</v>
          </cell>
          <cell r="H118">
            <v>833.81400000000008</v>
          </cell>
          <cell r="I118">
            <v>746.91745000000003</v>
          </cell>
        </row>
        <row r="119">
          <cell r="F119">
            <v>67190.688121666666</v>
          </cell>
          <cell r="G119">
            <v>173108.7415</v>
          </cell>
          <cell r="H119">
            <v>114814.8222</v>
          </cell>
          <cell r="I119">
            <v>58293.919300000001</v>
          </cell>
        </row>
        <row r="120">
          <cell r="G120">
            <v>215.7443622210539</v>
          </cell>
          <cell r="H120">
            <v>137.69836222466878</v>
          </cell>
          <cell r="I120">
            <v>78.045999996385135</v>
          </cell>
        </row>
        <row r="133">
          <cell r="F133">
            <v>34.47591666666667</v>
          </cell>
          <cell r="H133">
            <v>39.512</v>
          </cell>
          <cell r="I133">
            <v>38.804000000000002</v>
          </cell>
        </row>
        <row r="134">
          <cell r="F134">
            <v>49892.960509416669</v>
          </cell>
          <cell r="G134">
            <v>82980.026710000006</v>
          </cell>
          <cell r="H134">
            <v>39608.330260000002</v>
          </cell>
          <cell r="I134">
            <v>43371.696450000003</v>
          </cell>
        </row>
        <row r="135">
          <cell r="G135">
            <v>2120.1500001527761</v>
          </cell>
          <cell r="H135">
            <v>1002.4380001012352</v>
          </cell>
          <cell r="I135">
            <v>1117.7120000515411</v>
          </cell>
        </row>
        <row r="136">
          <cell r="F136">
            <v>189.70225000000002</v>
          </cell>
          <cell r="H136">
            <v>262.28399999999999</v>
          </cell>
          <cell r="I136">
            <v>192.17402000000001</v>
          </cell>
        </row>
        <row r="137">
          <cell r="F137">
            <v>79391.15043400001</v>
          </cell>
          <cell r="G137">
            <v>154045.02597000002</v>
          </cell>
          <cell r="H137">
            <v>89112.307220000002</v>
          </cell>
          <cell r="I137">
            <v>64932.71875</v>
          </cell>
        </row>
        <row r="138">
          <cell r="G138">
            <v>677.64002593806367</v>
          </cell>
          <cell r="H138">
            <v>339.75502592609541</v>
          </cell>
          <cell r="I138">
            <v>337.88500001196832</v>
          </cell>
        </row>
      </sheetData>
      <sheetData sheetId="7">
        <row r="9">
          <cell r="G9">
            <v>279705.19400000002</v>
          </cell>
          <cell r="H9">
            <v>150344.76300000001</v>
          </cell>
          <cell r="I9">
            <v>129360.431</v>
          </cell>
        </row>
        <row r="10">
          <cell r="G10">
            <v>71009.235000000001</v>
          </cell>
          <cell r="H10">
            <v>47070.722000000002</v>
          </cell>
          <cell r="I10">
            <v>23938.512999999999</v>
          </cell>
        </row>
        <row r="12">
          <cell r="G12">
            <v>16176.601000000001</v>
          </cell>
          <cell r="H12">
            <v>11325.234</v>
          </cell>
          <cell r="I12">
            <v>4851.3670000000002</v>
          </cell>
        </row>
        <row r="13">
          <cell r="G13">
            <v>5875.63</v>
          </cell>
          <cell r="H13">
            <v>5762.71</v>
          </cell>
          <cell r="I13">
            <v>112.92</v>
          </cell>
        </row>
        <row r="14">
          <cell r="G14">
            <v>0</v>
          </cell>
          <cell r="H14">
            <v>0</v>
          </cell>
          <cell r="I14">
            <v>0</v>
          </cell>
        </row>
        <row r="15">
          <cell r="G15">
            <v>10300.971000000001</v>
          </cell>
          <cell r="H15">
            <v>5562.5240000000003</v>
          </cell>
          <cell r="I15">
            <v>4738.4470000000001</v>
          </cell>
        </row>
        <row r="16">
          <cell r="G16">
            <v>10317.356</v>
          </cell>
          <cell r="H16">
            <v>5517.9669999999996</v>
          </cell>
          <cell r="I16">
            <v>4799.3890000000001</v>
          </cell>
        </row>
        <row r="17">
          <cell r="G17">
            <v>6928.2819999999992</v>
          </cell>
          <cell r="H17">
            <v>4719.6459999999997</v>
          </cell>
          <cell r="I17">
            <v>2208.636</v>
          </cell>
        </row>
        <row r="18">
          <cell r="G18">
            <v>37586.995999999999</v>
          </cell>
          <cell r="H18">
            <v>25507.875</v>
          </cell>
          <cell r="I18">
            <v>12079.120999999999</v>
          </cell>
        </row>
        <row r="19">
          <cell r="G19">
            <v>151784.71300000002</v>
          </cell>
          <cell r="H19">
            <v>76006.587000000014</v>
          </cell>
          <cell r="I19">
            <v>75778.126000000004</v>
          </cell>
        </row>
        <row r="21">
          <cell r="G21">
            <v>132609.231</v>
          </cell>
          <cell r="H21">
            <v>66569.834000000003</v>
          </cell>
          <cell r="I21">
            <v>66039.396999999997</v>
          </cell>
        </row>
        <row r="22">
          <cell r="G22">
            <v>13101.350999999999</v>
          </cell>
          <cell r="H22">
            <v>6576.8779999999997</v>
          </cell>
          <cell r="I22">
            <v>6524.473</v>
          </cell>
        </row>
        <row r="23">
          <cell r="G23">
            <v>772.01700000000005</v>
          </cell>
          <cell r="H23">
            <v>199.952</v>
          </cell>
          <cell r="I23">
            <v>572.06500000000005</v>
          </cell>
        </row>
        <row r="24">
          <cell r="I24">
            <v>867.399</v>
          </cell>
        </row>
        <row r="25">
          <cell r="G25">
            <v>3563.8389999999999</v>
          </cell>
          <cell r="H25">
            <v>1789.047</v>
          </cell>
          <cell r="I25">
            <v>1774.7919999999999</v>
          </cell>
        </row>
        <row r="26">
          <cell r="G26">
            <v>28402.641</v>
          </cell>
          <cell r="H26">
            <v>14981.793</v>
          </cell>
          <cell r="I26">
            <v>13420.848</v>
          </cell>
        </row>
        <row r="27">
          <cell r="G27">
            <v>13741.123</v>
          </cell>
          <cell r="H27">
            <v>6153.5309999999999</v>
          </cell>
          <cell r="I27">
            <v>7587.5919999999996</v>
          </cell>
        </row>
        <row r="29">
          <cell r="G29">
            <v>0</v>
          </cell>
        </row>
        <row r="30">
          <cell r="G30">
            <v>14767.482</v>
          </cell>
          <cell r="H30">
            <v>6132.13</v>
          </cell>
          <cell r="I30">
            <v>8635.351999999999</v>
          </cell>
        </row>
        <row r="32">
          <cell r="G32">
            <v>465.31399999999996</v>
          </cell>
          <cell r="H32">
            <v>197.655</v>
          </cell>
          <cell r="I32">
            <v>267.65899999999999</v>
          </cell>
        </row>
        <row r="33">
          <cell r="G33">
            <v>2832</v>
          </cell>
          <cell r="H33">
            <v>1963.52</v>
          </cell>
          <cell r="I33">
            <v>868.48</v>
          </cell>
        </row>
        <row r="34">
          <cell r="G34">
            <v>0</v>
          </cell>
          <cell r="H34">
            <v>0</v>
          </cell>
          <cell r="I34">
            <v>0</v>
          </cell>
        </row>
        <row r="35">
          <cell r="G35">
            <v>1736.624</v>
          </cell>
          <cell r="H35">
            <v>754.88499999999999</v>
          </cell>
          <cell r="I35">
            <v>981.73900000000003</v>
          </cell>
        </row>
        <row r="36">
          <cell r="G36">
            <v>1018.415</v>
          </cell>
          <cell r="H36">
            <v>1018.415</v>
          </cell>
          <cell r="I36">
            <v>0</v>
          </cell>
        </row>
        <row r="37">
          <cell r="G37">
            <v>58.334000000000003</v>
          </cell>
          <cell r="H37">
            <v>31.5</v>
          </cell>
          <cell r="I37">
            <v>26.834</v>
          </cell>
        </row>
        <row r="38">
          <cell r="G38">
            <v>2646.768</v>
          </cell>
          <cell r="H38">
            <v>1429.2550000000001</v>
          </cell>
          <cell r="I38">
            <v>1217.5129999999999</v>
          </cell>
        </row>
        <row r="39">
          <cell r="G39">
            <v>866.11599999999999</v>
          </cell>
          <cell r="H39">
            <v>400.11599999999999</v>
          </cell>
          <cell r="I39">
            <v>466</v>
          </cell>
        </row>
        <row r="41">
          <cell r="G41">
            <v>0</v>
          </cell>
          <cell r="H41">
            <v>0</v>
          </cell>
          <cell r="I41">
            <v>0</v>
          </cell>
        </row>
        <row r="42">
          <cell r="G42">
            <v>391.79700000000003</v>
          </cell>
          <cell r="H42">
            <v>180.626</v>
          </cell>
          <cell r="I42">
            <v>211.17099999999999</v>
          </cell>
        </row>
        <row r="43">
          <cell r="G43">
            <v>0</v>
          </cell>
          <cell r="H43">
            <v>0</v>
          </cell>
          <cell r="I43">
            <v>0</v>
          </cell>
        </row>
        <row r="44">
          <cell r="G44">
            <v>200.68900000000002</v>
          </cell>
          <cell r="H44">
            <v>81.09</v>
          </cell>
          <cell r="I44">
            <v>119.599</v>
          </cell>
        </row>
        <row r="45">
          <cell r="G45">
            <v>234</v>
          </cell>
          <cell r="H45">
            <v>117</v>
          </cell>
          <cell r="I45">
            <v>117</v>
          </cell>
        </row>
        <row r="46">
          <cell r="G46">
            <v>39.629999999999995</v>
          </cell>
          <cell r="H46">
            <v>21.4</v>
          </cell>
          <cell r="I46">
            <v>18.23</v>
          </cell>
        </row>
        <row r="47">
          <cell r="G47">
            <v>729.327</v>
          </cell>
          <cell r="H47">
            <v>336.78399999999999</v>
          </cell>
          <cell r="I47">
            <v>392.54300000000001</v>
          </cell>
        </row>
        <row r="48">
          <cell r="G48">
            <v>4414.5839999999998</v>
          </cell>
          <cell r="H48">
            <v>0</v>
          </cell>
          <cell r="I48">
            <v>4414.5839999999998</v>
          </cell>
        </row>
        <row r="49">
          <cell r="G49">
            <v>0</v>
          </cell>
          <cell r="H49">
            <v>0</v>
          </cell>
          <cell r="I49">
            <v>0</v>
          </cell>
        </row>
        <row r="50">
          <cell r="I50">
            <v>0</v>
          </cell>
        </row>
        <row r="51">
          <cell r="G51">
            <v>54425.646000000001</v>
          </cell>
          <cell r="H51">
            <v>24013.599999999999</v>
          </cell>
          <cell r="I51">
            <v>30412.046000000002</v>
          </cell>
        </row>
        <row r="52">
          <cell r="G52">
            <v>28780.114000000001</v>
          </cell>
          <cell r="H52">
            <v>10931.065000000001</v>
          </cell>
          <cell r="I52">
            <v>17849.049000000003</v>
          </cell>
        </row>
        <row r="54">
          <cell r="G54">
            <v>10423.436</v>
          </cell>
          <cell r="H54">
            <v>5336.799</v>
          </cell>
          <cell r="I54">
            <v>5086.6369999999997</v>
          </cell>
        </row>
        <row r="55">
          <cell r="G55">
            <v>1043.7979999999998</v>
          </cell>
          <cell r="H55">
            <v>534.42499999999995</v>
          </cell>
          <cell r="I55">
            <v>509.37299999999993</v>
          </cell>
        </row>
        <row r="56">
          <cell r="G56">
            <v>263.32100000000003</v>
          </cell>
          <cell r="H56">
            <v>134.82</v>
          </cell>
          <cell r="I56">
            <v>128.501</v>
          </cell>
        </row>
        <row r="57">
          <cell r="I57">
            <v>55.445</v>
          </cell>
        </row>
        <row r="58">
          <cell r="G58">
            <v>145.405</v>
          </cell>
          <cell r="H58">
            <v>87.242999999999995</v>
          </cell>
          <cell r="I58">
            <v>58.161999999999999</v>
          </cell>
        </row>
        <row r="59">
          <cell r="G59">
            <v>1983.1419999999998</v>
          </cell>
          <cell r="H59">
            <v>1189.885</v>
          </cell>
          <cell r="I59">
            <v>793.25699999999995</v>
          </cell>
        </row>
        <row r="60">
          <cell r="G60">
            <v>1071.028</v>
          </cell>
          <cell r="H60">
            <v>642.61699999999996</v>
          </cell>
          <cell r="I60">
            <v>428.411</v>
          </cell>
        </row>
        <row r="61">
          <cell r="G61">
            <v>290.70400000000001</v>
          </cell>
          <cell r="H61">
            <v>188.952</v>
          </cell>
          <cell r="I61">
            <v>101.752</v>
          </cell>
        </row>
        <row r="63">
          <cell r="G63">
            <v>133.30599999999998</v>
          </cell>
          <cell r="H63">
            <v>86.643000000000001</v>
          </cell>
          <cell r="I63">
            <v>46.662999999999997</v>
          </cell>
        </row>
        <row r="64">
          <cell r="G64">
            <v>157.398</v>
          </cell>
          <cell r="H64">
            <v>102.309</v>
          </cell>
          <cell r="I64">
            <v>55.088999999999999</v>
          </cell>
        </row>
        <row r="65">
          <cell r="G65">
            <v>442.05799999999999</v>
          </cell>
          <cell r="H65">
            <v>265.23500000000001</v>
          </cell>
          <cell r="I65">
            <v>176.82300000000001</v>
          </cell>
        </row>
        <row r="66">
          <cell r="G66">
            <v>611.19799999999998</v>
          </cell>
          <cell r="H66">
            <v>366.71899999999999</v>
          </cell>
          <cell r="I66">
            <v>244.47900000000001</v>
          </cell>
        </row>
        <row r="67">
          <cell r="G67">
            <v>10618.445</v>
          </cell>
          <cell r="H67">
            <v>923.529</v>
          </cell>
          <cell r="I67">
            <v>9694.9159999999993</v>
          </cell>
        </row>
        <row r="69">
          <cell r="G69">
            <v>4376.6949999999997</v>
          </cell>
          <cell r="H69">
            <v>151.34100000000001</v>
          </cell>
          <cell r="I69">
            <v>4225.3539999999994</v>
          </cell>
        </row>
        <row r="70">
          <cell r="G70">
            <v>6057.4459999999999</v>
          </cell>
          <cell r="H70">
            <v>648.38499999999999</v>
          </cell>
          <cell r="I70">
            <v>5409.0609999999997</v>
          </cell>
        </row>
        <row r="71">
          <cell r="G71">
            <v>0</v>
          </cell>
          <cell r="H71">
            <v>0</v>
          </cell>
          <cell r="I71">
            <v>0</v>
          </cell>
        </row>
        <row r="72">
          <cell r="G72">
            <v>184.304</v>
          </cell>
          <cell r="H72">
            <v>123.803</v>
          </cell>
          <cell r="I72">
            <v>60.500999999999998</v>
          </cell>
        </row>
        <row r="73">
          <cell r="G73">
            <v>0</v>
          </cell>
          <cell r="H73">
            <v>0</v>
          </cell>
          <cell r="I73">
            <v>0</v>
          </cell>
        </row>
        <row r="74">
          <cell r="G74">
            <v>0</v>
          </cell>
          <cell r="H74">
            <v>0</v>
          </cell>
          <cell r="I74">
            <v>0</v>
          </cell>
        </row>
        <row r="75">
          <cell r="G75">
            <v>1776.6889999999999</v>
          </cell>
          <cell r="H75">
            <v>1205.396</v>
          </cell>
          <cell r="I75">
            <v>571.29300000000001</v>
          </cell>
        </row>
        <row r="77">
          <cell r="G77">
            <v>0</v>
          </cell>
          <cell r="H77">
            <v>0</v>
          </cell>
          <cell r="I77">
            <v>0</v>
          </cell>
        </row>
        <row r="78">
          <cell r="G78">
            <v>14.902000000000001</v>
          </cell>
          <cell r="H78">
            <v>8.9410000000000007</v>
          </cell>
          <cell r="I78">
            <v>5.9610000000000003</v>
          </cell>
        </row>
        <row r="79">
          <cell r="G79">
            <v>782.74700000000007</v>
          </cell>
          <cell r="H79">
            <v>609.03100000000006</v>
          </cell>
          <cell r="I79">
            <v>173.71600000000001</v>
          </cell>
        </row>
        <row r="80">
          <cell r="G80">
            <v>682.98199999999997</v>
          </cell>
          <cell r="H80">
            <v>409.78899999999999</v>
          </cell>
          <cell r="I80">
            <v>273.19299999999998</v>
          </cell>
        </row>
        <row r="81">
          <cell r="G81">
            <v>16.058</v>
          </cell>
          <cell r="H81">
            <v>9.6349999999999998</v>
          </cell>
          <cell r="I81">
            <v>6.423</v>
          </cell>
        </row>
        <row r="82">
          <cell r="G82">
            <v>280</v>
          </cell>
          <cell r="H82">
            <v>168</v>
          </cell>
          <cell r="I82">
            <v>112</v>
          </cell>
        </row>
        <row r="83">
          <cell r="G83">
            <v>0</v>
          </cell>
          <cell r="H83">
            <v>0</v>
          </cell>
          <cell r="I83">
            <v>0</v>
          </cell>
        </row>
        <row r="84">
          <cell r="G84">
            <v>0</v>
          </cell>
          <cell r="H84">
            <v>0</v>
          </cell>
          <cell r="I84">
            <v>0</v>
          </cell>
        </row>
        <row r="85">
          <cell r="G85">
            <v>0</v>
          </cell>
          <cell r="H85">
            <v>0</v>
          </cell>
          <cell r="I85">
            <v>0</v>
          </cell>
        </row>
        <row r="86">
          <cell r="G86">
            <v>0</v>
          </cell>
          <cell r="H86">
            <v>0</v>
          </cell>
          <cell r="I86">
            <v>0</v>
          </cell>
        </row>
        <row r="87">
          <cell r="G87">
            <v>0</v>
          </cell>
          <cell r="H87">
            <v>0</v>
          </cell>
          <cell r="I87">
            <v>0</v>
          </cell>
        </row>
        <row r="88">
          <cell r="I88">
            <v>0</v>
          </cell>
        </row>
        <row r="89">
          <cell r="G89">
            <v>25645.531999999999</v>
          </cell>
          <cell r="H89">
            <v>13082.535</v>
          </cell>
          <cell r="I89">
            <v>12562.996999999999</v>
          </cell>
        </row>
        <row r="91">
          <cell r="G91">
            <v>19701.333999999999</v>
          </cell>
          <cell r="H91">
            <v>9850.6669999999995</v>
          </cell>
          <cell r="I91">
            <v>9850.6669999999995</v>
          </cell>
        </row>
        <row r="92">
          <cell r="G92">
            <v>1976.8320000000001</v>
          </cell>
          <cell r="H92">
            <v>988.41600000000005</v>
          </cell>
          <cell r="I92">
            <v>988.41600000000005</v>
          </cell>
        </row>
        <row r="93">
          <cell r="G93">
            <v>491.62799999999999</v>
          </cell>
          <cell r="H93">
            <v>245.81399999999999</v>
          </cell>
          <cell r="I93">
            <v>245.81399999999999</v>
          </cell>
        </row>
        <row r="94">
          <cell r="I94">
            <v>143.52099999999999</v>
          </cell>
        </row>
        <row r="95">
          <cell r="G95">
            <v>230.46900000000002</v>
          </cell>
          <cell r="H95">
            <v>138.28200000000001</v>
          </cell>
          <cell r="I95">
            <v>92.187000000000012</v>
          </cell>
        </row>
        <row r="96">
          <cell r="G96">
            <v>90.807999999999993</v>
          </cell>
          <cell r="H96">
            <v>54.484999999999999</v>
          </cell>
          <cell r="I96">
            <v>36.323</v>
          </cell>
        </row>
        <row r="97">
          <cell r="G97">
            <v>576</v>
          </cell>
          <cell r="H97">
            <v>279</v>
          </cell>
          <cell r="I97">
            <v>297</v>
          </cell>
        </row>
        <row r="98">
          <cell r="G98">
            <v>2291.4189999999999</v>
          </cell>
          <cell r="H98">
            <v>1382.35</v>
          </cell>
          <cell r="I98">
            <v>909.06899999999996</v>
          </cell>
        </row>
        <row r="100">
          <cell r="G100">
            <v>62.482999999999997</v>
          </cell>
          <cell r="H100">
            <v>40.616999999999997</v>
          </cell>
          <cell r="I100">
            <v>21.866</v>
          </cell>
        </row>
        <row r="101">
          <cell r="G101">
            <v>87.426000000000002</v>
          </cell>
          <cell r="H101">
            <v>56.826999999999998</v>
          </cell>
          <cell r="I101">
            <v>30.599</v>
          </cell>
        </row>
        <row r="102">
          <cell r="G102">
            <v>48.897999999999996</v>
          </cell>
          <cell r="H102">
            <v>29.338999999999999</v>
          </cell>
          <cell r="I102">
            <v>19.559000000000001</v>
          </cell>
        </row>
        <row r="103">
          <cell r="G103">
            <v>0</v>
          </cell>
          <cell r="H103">
            <v>0</v>
          </cell>
          <cell r="I103">
            <v>0</v>
          </cell>
        </row>
        <row r="104">
          <cell r="G104">
            <v>2092.6120000000001</v>
          </cell>
          <cell r="H104">
            <v>1255.567</v>
          </cell>
          <cell r="I104">
            <v>837.04499999999996</v>
          </cell>
        </row>
        <row r="105">
          <cell r="G105">
            <v>0</v>
          </cell>
          <cell r="H105">
            <v>0</v>
          </cell>
          <cell r="I105">
            <v>0</v>
          </cell>
        </row>
        <row r="106">
          <cell r="G106">
            <v>334130.84000000003</v>
          </cell>
          <cell r="H106">
            <v>174358.36300000001</v>
          </cell>
          <cell r="I106">
            <v>159772.47700000001</v>
          </cell>
        </row>
        <row r="107">
          <cell r="G107">
            <v>61086.632271309965</v>
          </cell>
          <cell r="H107">
            <v>62042.385774609982</v>
          </cell>
          <cell r="I107">
            <v>-955.75350330001675</v>
          </cell>
        </row>
        <row r="109">
          <cell r="G109">
            <v>395217.47227130999</v>
          </cell>
          <cell r="H109">
            <v>236400.74877460999</v>
          </cell>
          <cell r="I109">
            <v>158816.7234967</v>
          </cell>
        </row>
        <row r="111">
          <cell r="G111">
            <v>395217.47227130999</v>
          </cell>
          <cell r="H111">
            <v>236400.74877460999</v>
          </cell>
          <cell r="I111">
            <v>158816.7234967</v>
          </cell>
        </row>
        <row r="112">
          <cell r="H112">
            <v>1109.8570199999999</v>
          </cell>
          <cell r="I112">
            <v>943.94470000000001</v>
          </cell>
        </row>
        <row r="113">
          <cell r="G113">
            <v>395217.47227130999</v>
          </cell>
          <cell r="H113">
            <v>236400.74877460999</v>
          </cell>
          <cell r="I113">
            <v>158816.7234967</v>
          </cell>
        </row>
        <row r="114">
          <cell r="H114">
            <v>14.7</v>
          </cell>
        </row>
        <row r="115">
          <cell r="H115">
            <v>166.34700000000001</v>
          </cell>
        </row>
        <row r="116">
          <cell r="G116">
            <v>381.24899498681884</v>
          </cell>
          <cell r="H116">
            <v>213.00108438707719</v>
          </cell>
          <cell r="I116">
            <v>168.24791059974169</v>
          </cell>
        </row>
        <row r="118">
          <cell r="F118">
            <v>717.4276666666666</v>
          </cell>
          <cell r="H118">
            <v>815.76</v>
          </cell>
          <cell r="I118">
            <v>724.50268000000005</v>
          </cell>
        </row>
        <row r="119">
          <cell r="F119">
            <v>67190.688121666666</v>
          </cell>
          <cell r="G119">
            <v>168444.77606999999</v>
          </cell>
          <cell r="H119">
            <v>111900.23990999999</v>
          </cell>
          <cell r="I119">
            <v>56544.536160000003</v>
          </cell>
        </row>
        <row r="120">
          <cell r="G120">
            <v>215.21899194163339</v>
          </cell>
          <cell r="H120">
            <v>137.17299194616064</v>
          </cell>
          <cell r="I120">
            <v>78.045999995472755</v>
          </cell>
        </row>
        <row r="133">
          <cell r="F133">
            <v>34.47591666666667</v>
          </cell>
          <cell r="H133">
            <v>37.091000000000001</v>
          </cell>
          <cell r="I133">
            <v>36.067</v>
          </cell>
        </row>
        <row r="134">
          <cell r="F134">
            <v>49892.960509416669</v>
          </cell>
          <cell r="G134">
            <v>77493.946564000013</v>
          </cell>
          <cell r="H134">
            <v>37181.427860000003</v>
          </cell>
          <cell r="I134">
            <v>40312.518704000002</v>
          </cell>
        </row>
        <row r="135">
          <cell r="G135">
            <v>2120.1500000539218</v>
          </cell>
          <cell r="H135">
            <v>1002.4380000539215</v>
          </cell>
          <cell r="I135">
            <v>1117.712</v>
          </cell>
        </row>
        <row r="136">
          <cell r="F136">
            <v>189.70225000000002</v>
          </cell>
          <cell r="H136">
            <v>257.00601999999998</v>
          </cell>
          <cell r="I136">
            <v>183.37502000000001</v>
          </cell>
        </row>
        <row r="137">
          <cell r="F137">
            <v>79391.15043400001</v>
          </cell>
          <cell r="G137">
            <v>149278.74963730999</v>
          </cell>
          <cell r="H137">
            <v>87319.081004609994</v>
          </cell>
          <cell r="I137">
            <v>61959.668632699999</v>
          </cell>
        </row>
        <row r="138">
          <cell r="G138">
            <v>677.64000264394576</v>
          </cell>
          <cell r="H138">
            <v>339.75500264394583</v>
          </cell>
          <cell r="I138">
            <v>337.88499999999999</v>
          </cell>
        </row>
      </sheetData>
      <sheetData sheetId="8">
        <row r="9">
          <cell r="G9">
            <v>306836.897</v>
          </cell>
          <cell r="H9">
            <v>169913.20799999998</v>
          </cell>
          <cell r="I9">
            <v>136923.68900000001</v>
          </cell>
        </row>
        <row r="10">
          <cell r="G10">
            <v>70199.044000000009</v>
          </cell>
          <cell r="H10">
            <v>49857.452000000005</v>
          </cell>
          <cell r="I10">
            <v>20341.592000000001</v>
          </cell>
        </row>
        <row r="12">
          <cell r="G12">
            <v>19946.011000000002</v>
          </cell>
          <cell r="H12">
            <v>16618.985000000001</v>
          </cell>
          <cell r="I12">
            <v>3327.0260000000003</v>
          </cell>
        </row>
        <row r="13">
          <cell r="G13">
            <v>12953.491</v>
          </cell>
          <cell r="H13">
            <v>12843.023999999999</v>
          </cell>
          <cell r="I13">
            <v>110.467</v>
          </cell>
        </row>
        <row r="14">
          <cell r="G14">
            <v>0</v>
          </cell>
          <cell r="H14">
            <v>0</v>
          </cell>
          <cell r="I14">
            <v>0</v>
          </cell>
        </row>
        <row r="15">
          <cell r="G15">
            <v>6992.52</v>
          </cell>
          <cell r="H15">
            <v>3775.9609999999998</v>
          </cell>
          <cell r="I15">
            <v>3216.5590000000002</v>
          </cell>
        </row>
        <row r="16">
          <cell r="G16">
            <v>7020.6280000000006</v>
          </cell>
          <cell r="H16">
            <v>4153.7719999999999</v>
          </cell>
          <cell r="I16">
            <v>2866.8560000000002</v>
          </cell>
        </row>
        <row r="17">
          <cell r="G17">
            <v>6580.2489999999998</v>
          </cell>
          <cell r="H17">
            <v>4211.3580000000002</v>
          </cell>
          <cell r="I17">
            <v>2368.8910000000001</v>
          </cell>
        </row>
        <row r="18">
          <cell r="G18">
            <v>36652.156000000003</v>
          </cell>
          <cell r="H18">
            <v>24873.337</v>
          </cell>
          <cell r="I18">
            <v>11778.819</v>
          </cell>
        </row>
        <row r="19">
          <cell r="G19">
            <v>182072.03999999998</v>
          </cell>
          <cell r="H19">
            <v>91162.335999999981</v>
          </cell>
          <cell r="I19">
            <v>90909.703999999998</v>
          </cell>
        </row>
        <row r="21">
          <cell r="G21">
            <v>159222.071</v>
          </cell>
          <cell r="H21">
            <v>79929.48</v>
          </cell>
          <cell r="I21">
            <v>79292.591</v>
          </cell>
        </row>
        <row r="22">
          <cell r="G22">
            <v>15332.523999999999</v>
          </cell>
          <cell r="H22">
            <v>7696.9269999999997</v>
          </cell>
          <cell r="I22">
            <v>7635.5969999999998</v>
          </cell>
        </row>
        <row r="23">
          <cell r="G23">
            <v>978.71499999999992</v>
          </cell>
          <cell r="H23">
            <v>253.48699999999999</v>
          </cell>
          <cell r="I23">
            <v>725.22799999999995</v>
          </cell>
        </row>
        <row r="24">
          <cell r="I24">
            <v>1056.826</v>
          </cell>
        </row>
        <row r="25">
          <cell r="G25">
            <v>4416.59</v>
          </cell>
          <cell r="H25">
            <v>2217.1280000000002</v>
          </cell>
          <cell r="I25">
            <v>2199.462</v>
          </cell>
        </row>
        <row r="26">
          <cell r="G26">
            <v>28334.800999999999</v>
          </cell>
          <cell r="H26">
            <v>14950.61</v>
          </cell>
          <cell r="I26">
            <v>13384.191000000001</v>
          </cell>
        </row>
        <row r="27">
          <cell r="G27">
            <v>15594.953000000001</v>
          </cell>
          <cell r="H27">
            <v>7872.0990000000002</v>
          </cell>
          <cell r="I27">
            <v>7722.8540000000003</v>
          </cell>
        </row>
        <row r="29">
          <cell r="G29">
            <v>0</v>
          </cell>
        </row>
        <row r="30">
          <cell r="G30">
            <v>10636.058999999997</v>
          </cell>
          <cell r="H30">
            <v>6070.7109999999993</v>
          </cell>
          <cell r="I30">
            <v>4565.347999999999</v>
          </cell>
        </row>
        <row r="32">
          <cell r="G32">
            <v>465.31399999999996</v>
          </cell>
          <cell r="H32">
            <v>197.655</v>
          </cell>
          <cell r="I32">
            <v>267.65899999999999</v>
          </cell>
        </row>
        <row r="33">
          <cell r="G33">
            <v>1576.152</v>
          </cell>
          <cell r="H33">
            <v>1092.799</v>
          </cell>
          <cell r="I33">
            <v>483.35300000000001</v>
          </cell>
        </row>
        <row r="34">
          <cell r="G34">
            <v>99.99</v>
          </cell>
          <cell r="H34">
            <v>53.994999999999997</v>
          </cell>
          <cell r="I34">
            <v>45.994999999999997</v>
          </cell>
        </row>
        <row r="35">
          <cell r="G35">
            <v>2156.2049999999999</v>
          </cell>
          <cell r="H35">
            <v>822.1099999999999</v>
          </cell>
          <cell r="I35">
            <v>1334.095</v>
          </cell>
        </row>
        <row r="36">
          <cell r="G36">
            <v>1229.8800000000001</v>
          </cell>
          <cell r="H36">
            <v>1229.8800000000001</v>
          </cell>
          <cell r="I36">
            <v>0</v>
          </cell>
        </row>
        <row r="37">
          <cell r="G37">
            <v>58.334000000000003</v>
          </cell>
          <cell r="H37">
            <v>31.5</v>
          </cell>
          <cell r="I37">
            <v>26.834</v>
          </cell>
        </row>
        <row r="38">
          <cell r="G38">
            <v>2779.009</v>
          </cell>
          <cell r="H38">
            <v>1500.665</v>
          </cell>
          <cell r="I38">
            <v>1278.3440000000001</v>
          </cell>
        </row>
        <row r="39">
          <cell r="G39">
            <v>1867.539</v>
          </cell>
          <cell r="H39">
            <v>959.00099999999998</v>
          </cell>
          <cell r="I39">
            <v>908.53800000000001</v>
          </cell>
        </row>
        <row r="41">
          <cell r="G41">
            <v>0</v>
          </cell>
          <cell r="H41">
            <v>0</v>
          </cell>
          <cell r="I41">
            <v>0</v>
          </cell>
        </row>
        <row r="42">
          <cell r="G42">
            <v>212.21899999999999</v>
          </cell>
          <cell r="H42">
            <v>118.006</v>
          </cell>
          <cell r="I42">
            <v>94.212999999999994</v>
          </cell>
        </row>
        <row r="43">
          <cell r="G43">
            <v>0</v>
          </cell>
          <cell r="H43">
            <v>0</v>
          </cell>
          <cell r="I43">
            <v>0</v>
          </cell>
        </row>
        <row r="44">
          <cell r="G44">
            <v>250.21600000000001</v>
          </cell>
          <cell r="H44">
            <v>91.599000000000004</v>
          </cell>
          <cell r="I44">
            <v>158.61699999999999</v>
          </cell>
        </row>
        <row r="45">
          <cell r="G45">
            <v>234</v>
          </cell>
          <cell r="H45">
            <v>117</v>
          </cell>
          <cell r="I45">
            <v>117</v>
          </cell>
        </row>
        <row r="46">
          <cell r="G46">
            <v>1171.1039999999998</v>
          </cell>
          <cell r="H46">
            <v>632.39599999999996</v>
          </cell>
          <cell r="I46">
            <v>538.70799999999997</v>
          </cell>
        </row>
        <row r="47">
          <cell r="G47">
            <v>403.63599999999997</v>
          </cell>
          <cell r="H47">
            <v>183.10599999999999</v>
          </cell>
          <cell r="I47">
            <v>220.53</v>
          </cell>
        </row>
        <row r="48">
          <cell r="G48">
            <v>0</v>
          </cell>
          <cell r="H48">
            <v>0</v>
          </cell>
          <cell r="I48">
            <v>0</v>
          </cell>
        </row>
        <row r="49">
          <cell r="G49">
            <v>0</v>
          </cell>
          <cell r="H49">
            <v>0</v>
          </cell>
          <cell r="I49">
            <v>0</v>
          </cell>
        </row>
        <row r="50">
          <cell r="I50">
            <v>0</v>
          </cell>
        </row>
        <row r="51">
          <cell r="G51">
            <v>82180.534</v>
          </cell>
          <cell r="H51">
            <v>40769.794000000002</v>
          </cell>
          <cell r="I51">
            <v>41410.74</v>
          </cell>
        </row>
        <row r="52">
          <cell r="G52">
            <v>29636.302000000003</v>
          </cell>
          <cell r="H52">
            <v>11664.178000000002</v>
          </cell>
          <cell r="I52">
            <v>17972.124</v>
          </cell>
        </row>
        <row r="54">
          <cell r="G54">
            <v>10444.881000000001</v>
          </cell>
          <cell r="H54">
            <v>5347.7790000000005</v>
          </cell>
          <cell r="I54">
            <v>5097.1019999999999</v>
          </cell>
        </row>
        <row r="55">
          <cell r="G55">
            <v>1142.433</v>
          </cell>
          <cell r="H55">
            <v>584.92599999999993</v>
          </cell>
          <cell r="I55">
            <v>557.50699999999995</v>
          </cell>
        </row>
        <row r="56">
          <cell r="G56">
            <v>292.84000000000003</v>
          </cell>
          <cell r="H56">
            <v>149.934</v>
          </cell>
          <cell r="I56">
            <v>142.90600000000001</v>
          </cell>
        </row>
        <row r="57">
          <cell r="I57">
            <v>62.667999999999999</v>
          </cell>
        </row>
        <row r="58">
          <cell r="G58">
            <v>261.41300000000001</v>
          </cell>
          <cell r="H58">
            <v>156.84800000000001</v>
          </cell>
          <cell r="I58">
            <v>104.565</v>
          </cell>
        </row>
        <row r="59">
          <cell r="G59">
            <v>1980.2840000000001</v>
          </cell>
          <cell r="H59">
            <v>1188.17</v>
          </cell>
          <cell r="I59">
            <v>792.11400000000003</v>
          </cell>
        </row>
        <row r="60">
          <cell r="G60">
            <v>129.42600000000002</v>
          </cell>
          <cell r="H60">
            <v>77.656000000000006</v>
          </cell>
          <cell r="I60">
            <v>51.77</v>
          </cell>
        </row>
        <row r="61">
          <cell r="G61">
            <v>284.77800000000002</v>
          </cell>
          <cell r="H61">
            <v>195.215</v>
          </cell>
          <cell r="I61">
            <v>89.563000000000002</v>
          </cell>
        </row>
        <row r="63">
          <cell r="G63">
            <v>126.381</v>
          </cell>
          <cell r="H63">
            <v>92.257000000000005</v>
          </cell>
          <cell r="I63">
            <v>34.124000000000002</v>
          </cell>
        </row>
        <row r="64">
          <cell r="G64">
            <v>158.39699999999999</v>
          </cell>
          <cell r="H64">
            <v>102.958</v>
          </cell>
          <cell r="I64">
            <v>55.439</v>
          </cell>
        </row>
        <row r="65">
          <cell r="G65">
            <v>446.39099999999996</v>
          </cell>
          <cell r="H65">
            <v>267.83499999999998</v>
          </cell>
          <cell r="I65">
            <v>178.55600000000001</v>
          </cell>
        </row>
        <row r="66">
          <cell r="G66">
            <v>609.93899999999996</v>
          </cell>
          <cell r="H66">
            <v>365.964</v>
          </cell>
          <cell r="I66">
            <v>243.97499999999999</v>
          </cell>
        </row>
        <row r="67">
          <cell r="G67">
            <v>11669.129000000001</v>
          </cell>
          <cell r="H67">
            <v>1831.3310000000001</v>
          </cell>
          <cell r="I67">
            <v>9837.7980000000007</v>
          </cell>
        </row>
        <row r="69">
          <cell r="G69">
            <v>4376.695999999999</v>
          </cell>
          <cell r="H69">
            <v>151.34200000000001</v>
          </cell>
          <cell r="I69">
            <v>4225.3539999999994</v>
          </cell>
        </row>
        <row r="70">
          <cell r="G70">
            <v>6057.4440000000004</v>
          </cell>
          <cell r="H70">
            <v>648.38499999999999</v>
          </cell>
          <cell r="I70">
            <v>5409.0590000000002</v>
          </cell>
        </row>
        <row r="71">
          <cell r="G71">
            <v>210.12399999999997</v>
          </cell>
          <cell r="H71">
            <v>67.239999999999995</v>
          </cell>
          <cell r="I71">
            <v>142.88399999999999</v>
          </cell>
        </row>
        <row r="72">
          <cell r="G72">
            <v>184.304</v>
          </cell>
          <cell r="H72">
            <v>123.803</v>
          </cell>
          <cell r="I72">
            <v>60.500999999999998</v>
          </cell>
        </row>
        <row r="73">
          <cell r="G73">
            <v>840.56100000000004</v>
          </cell>
          <cell r="H73">
            <v>840.56100000000004</v>
          </cell>
          <cell r="I73">
            <v>0</v>
          </cell>
        </row>
        <row r="74">
          <cell r="G74">
            <v>0</v>
          </cell>
          <cell r="H74">
            <v>0</v>
          </cell>
          <cell r="I74">
            <v>0</v>
          </cell>
        </row>
        <row r="75">
          <cell r="G75">
            <v>2249.4520000000002</v>
          </cell>
          <cell r="H75">
            <v>1435.8520000000001</v>
          </cell>
          <cell r="I75">
            <v>813.59999999999991</v>
          </cell>
        </row>
        <row r="77">
          <cell r="G77">
            <v>0</v>
          </cell>
          <cell r="H77">
            <v>0</v>
          </cell>
          <cell r="I77">
            <v>0</v>
          </cell>
        </row>
        <row r="78">
          <cell r="G78">
            <v>111.36699999999999</v>
          </cell>
          <cell r="H78">
            <v>66.819999999999993</v>
          </cell>
          <cell r="I78">
            <v>44.546999999999997</v>
          </cell>
        </row>
        <row r="79">
          <cell r="G79">
            <v>571.56100000000004</v>
          </cell>
          <cell r="H79">
            <v>429.11800000000005</v>
          </cell>
          <cell r="I79">
            <v>142.44300000000001</v>
          </cell>
        </row>
        <row r="80">
          <cell r="G80">
            <v>1496.46</v>
          </cell>
          <cell r="H80">
            <v>897.87599999999998</v>
          </cell>
          <cell r="I80">
            <v>598.58399999999995</v>
          </cell>
        </row>
        <row r="81">
          <cell r="G81">
            <v>58.546999999999997</v>
          </cell>
          <cell r="H81">
            <v>35.128</v>
          </cell>
          <cell r="I81">
            <v>23.419</v>
          </cell>
        </row>
        <row r="82">
          <cell r="G82">
            <v>0</v>
          </cell>
          <cell r="H82">
            <v>0</v>
          </cell>
          <cell r="I82">
            <v>0</v>
          </cell>
        </row>
        <row r="83">
          <cell r="G83">
            <v>0</v>
          </cell>
          <cell r="H83">
            <v>0</v>
          </cell>
          <cell r="I83">
            <v>0</v>
          </cell>
        </row>
        <row r="84">
          <cell r="G84">
            <v>0</v>
          </cell>
          <cell r="H84">
            <v>0</v>
          </cell>
          <cell r="I84">
            <v>0</v>
          </cell>
        </row>
        <row r="85">
          <cell r="G85">
            <v>11.516999999999999</v>
          </cell>
          <cell r="H85">
            <v>6.91</v>
          </cell>
          <cell r="I85">
            <v>4.6070000000000002</v>
          </cell>
        </row>
        <row r="86">
          <cell r="G86">
            <v>0</v>
          </cell>
          <cell r="H86">
            <v>0</v>
          </cell>
          <cell r="I86">
            <v>0</v>
          </cell>
        </row>
        <row r="87">
          <cell r="G87">
            <v>0</v>
          </cell>
          <cell r="H87">
            <v>0</v>
          </cell>
          <cell r="I87">
            <v>0</v>
          </cell>
        </row>
        <row r="88">
          <cell r="I88">
            <v>0</v>
          </cell>
        </row>
        <row r="89">
          <cell r="G89">
            <v>27048.995999999999</v>
          </cell>
          <cell r="H89">
            <v>13808.474</v>
          </cell>
          <cell r="I89">
            <v>13240.522000000001</v>
          </cell>
        </row>
        <row r="90">
          <cell r="G90">
            <v>52544.232000000004</v>
          </cell>
          <cell r="H90">
            <v>29105.616000000002</v>
          </cell>
          <cell r="I90">
            <v>23438.616000000002</v>
          </cell>
        </row>
        <row r="91">
          <cell r="G91">
            <v>20448.168000000001</v>
          </cell>
          <cell r="H91">
            <v>10224.084000000001</v>
          </cell>
          <cell r="I91">
            <v>10224.084000000001</v>
          </cell>
        </row>
        <row r="92">
          <cell r="G92">
            <v>2275.8139999999999</v>
          </cell>
          <cell r="H92">
            <v>1137.9069999999999</v>
          </cell>
          <cell r="I92">
            <v>1137.9069999999999</v>
          </cell>
        </row>
        <row r="93">
          <cell r="G93">
            <v>565.89800000000002</v>
          </cell>
          <cell r="H93">
            <v>282.94900000000001</v>
          </cell>
          <cell r="I93">
            <v>282.94900000000001</v>
          </cell>
        </row>
        <row r="94">
          <cell r="I94">
            <v>163.35499999999999</v>
          </cell>
        </row>
        <row r="95">
          <cell r="G95">
            <v>176.333</v>
          </cell>
          <cell r="H95">
            <v>105.8</v>
          </cell>
          <cell r="I95">
            <v>70.533000000000001</v>
          </cell>
        </row>
        <row r="96">
          <cell r="G96">
            <v>90.853999999999999</v>
          </cell>
          <cell r="H96">
            <v>54.512</v>
          </cell>
          <cell r="I96">
            <v>36.341999999999999</v>
          </cell>
        </row>
        <row r="97">
          <cell r="G97">
            <v>576</v>
          </cell>
          <cell r="H97">
            <v>279</v>
          </cell>
          <cell r="I97">
            <v>297</v>
          </cell>
        </row>
        <row r="98">
          <cell r="G98">
            <v>2589.2190000000001</v>
          </cell>
          <cell r="H98">
            <v>1560.8670000000002</v>
          </cell>
          <cell r="I98">
            <v>1028.3519999999999</v>
          </cell>
        </row>
        <row r="100">
          <cell r="G100">
            <v>59.236000000000004</v>
          </cell>
          <cell r="H100">
            <v>38.478000000000002</v>
          </cell>
          <cell r="I100">
            <v>20.757999999999999</v>
          </cell>
        </row>
        <row r="101">
          <cell r="G101">
            <v>87.981999999999999</v>
          </cell>
          <cell r="H101">
            <v>57.188000000000002</v>
          </cell>
          <cell r="I101">
            <v>30.794</v>
          </cell>
        </row>
        <row r="102">
          <cell r="G102">
            <v>48.897999999999996</v>
          </cell>
          <cell r="H102">
            <v>29.338999999999999</v>
          </cell>
          <cell r="I102">
            <v>19.559000000000001</v>
          </cell>
        </row>
        <row r="103">
          <cell r="G103">
            <v>300</v>
          </cell>
          <cell r="H103">
            <v>180</v>
          </cell>
          <cell r="I103">
            <v>120</v>
          </cell>
        </row>
        <row r="104">
          <cell r="G104">
            <v>2093.1030000000001</v>
          </cell>
          <cell r="H104">
            <v>1255.8620000000001</v>
          </cell>
          <cell r="I104">
            <v>837.24099999999999</v>
          </cell>
        </row>
        <row r="105">
          <cell r="G105">
            <v>25495.235999999997</v>
          </cell>
          <cell r="H105">
            <v>15297.142</v>
          </cell>
          <cell r="I105">
            <v>10198.093999999999</v>
          </cell>
        </row>
        <row r="106">
          <cell r="G106">
            <v>389017.43099999998</v>
          </cell>
          <cell r="H106">
            <v>210683.00199999998</v>
          </cell>
          <cell r="I106">
            <v>178334.429</v>
          </cell>
        </row>
        <row r="107">
          <cell r="G107">
            <v>-6653.5840821299935</v>
          </cell>
          <cell r="H107">
            <v>18862.061077610007</v>
          </cell>
          <cell r="I107">
            <v>-25515.645159740001</v>
          </cell>
        </row>
        <row r="109">
          <cell r="G109">
            <v>382363.84691786999</v>
          </cell>
          <cell r="H109">
            <v>229545.06307760999</v>
          </cell>
          <cell r="I109">
            <v>152818.78384026</v>
          </cell>
        </row>
        <row r="112">
          <cell r="H112">
            <v>1083.9170220000001</v>
          </cell>
          <cell r="I112">
            <v>929.66488000000004</v>
          </cell>
        </row>
        <row r="113">
          <cell r="G113">
            <v>382363.84691786999</v>
          </cell>
          <cell r="H113">
            <v>229545.06307760999</v>
          </cell>
          <cell r="I113">
            <v>152818.78384026</v>
          </cell>
        </row>
        <row r="114">
          <cell r="H114">
            <v>10.3</v>
          </cell>
        </row>
        <row r="115">
          <cell r="H115">
            <v>135.166</v>
          </cell>
        </row>
        <row r="116">
          <cell r="G116">
            <v>376.15415559640496</v>
          </cell>
          <cell r="H116">
            <v>211.77364910651801</v>
          </cell>
          <cell r="I116">
            <v>164.38050648988698</v>
          </cell>
        </row>
        <row r="118">
          <cell r="F118">
            <v>717.4276666666666</v>
          </cell>
          <cell r="H118">
            <v>812.40200000000004</v>
          </cell>
          <cell r="I118">
            <v>723.57285999999999</v>
          </cell>
        </row>
        <row r="119">
          <cell r="F119">
            <v>67190.688121666666</v>
          </cell>
          <cell r="G119">
            <v>170581.16603955999</v>
          </cell>
          <cell r="H119">
            <v>114109.19860800001</v>
          </cell>
          <cell r="I119">
            <v>56471.967431559999</v>
          </cell>
        </row>
        <row r="120">
          <cell r="G120">
            <v>218.50503211464275</v>
          </cell>
          <cell r="H120">
            <v>140.45903211464275</v>
          </cell>
          <cell r="I120">
            <v>78.045999999999992</v>
          </cell>
        </row>
        <row r="133">
          <cell r="F133">
            <v>34.47591666666667</v>
          </cell>
          <cell r="H133">
            <v>34.99</v>
          </cell>
          <cell r="I133">
            <v>34.253</v>
          </cell>
        </row>
        <row r="134">
          <cell r="F134">
            <v>49892.960509416669</v>
          </cell>
          <cell r="G134">
            <v>73360.294755999988</v>
          </cell>
          <cell r="H134">
            <v>35075.305619999999</v>
          </cell>
          <cell r="I134">
            <v>38284.989135999997</v>
          </cell>
        </row>
        <row r="135">
          <cell r="G135">
            <v>2120.1499999999996</v>
          </cell>
          <cell r="H135">
            <v>1002.4379999999999</v>
          </cell>
          <cell r="I135">
            <v>1117.712</v>
          </cell>
        </row>
        <row r="136">
          <cell r="F136">
            <v>189.70225000000002</v>
          </cell>
          <cell r="H136">
            <v>236.52502200000001</v>
          </cell>
          <cell r="I136">
            <v>171.83902</v>
          </cell>
        </row>
        <row r="137">
          <cell r="F137">
            <v>79391.15043400001</v>
          </cell>
          <cell r="G137">
            <v>138422.38612231001</v>
          </cell>
          <cell r="H137">
            <v>80360.558849609995</v>
          </cell>
          <cell r="I137">
            <v>58061.8272727</v>
          </cell>
        </row>
        <row r="138">
          <cell r="G138">
            <v>677.64</v>
          </cell>
          <cell r="H138">
            <v>339.755</v>
          </cell>
          <cell r="I138">
            <v>337.88499999999999</v>
          </cell>
        </row>
      </sheetData>
      <sheetData sheetId="9">
        <row r="107">
          <cell r="E107">
            <v>69558.75</v>
          </cell>
          <cell r="F107">
            <v>66766.25</v>
          </cell>
        </row>
        <row r="108">
          <cell r="F108">
            <v>385646.25</v>
          </cell>
        </row>
        <row r="110">
          <cell r="F110">
            <v>457.38250000000005</v>
          </cell>
        </row>
      </sheetData>
      <sheetData sheetId="10">
        <row r="9">
          <cell r="G9">
            <v>285078.42100000003</v>
          </cell>
          <cell r="H9">
            <v>165808.092</v>
          </cell>
          <cell r="I9">
            <v>119270.32900000003</v>
          </cell>
        </row>
        <row r="10">
          <cell r="G10">
            <v>76321.428</v>
          </cell>
          <cell r="H10">
            <v>62384.946000000004</v>
          </cell>
          <cell r="I10">
            <v>13936.482</v>
          </cell>
        </row>
        <row r="12">
          <cell r="G12">
            <v>41250.723000000005</v>
          </cell>
          <cell r="H12">
            <v>38312.586000000003</v>
          </cell>
          <cell r="I12">
            <v>2938.1369999999997</v>
          </cell>
        </row>
        <row r="13">
          <cell r="G13">
            <v>35450.214</v>
          </cell>
          <cell r="H13">
            <v>35180.311000000002</v>
          </cell>
          <cell r="I13">
            <v>269.90300000000002</v>
          </cell>
        </row>
        <row r="14">
          <cell r="G14">
            <v>0</v>
          </cell>
          <cell r="H14">
            <v>0</v>
          </cell>
          <cell r="I14">
            <v>0</v>
          </cell>
        </row>
        <row r="15">
          <cell r="G15">
            <v>5800.509</v>
          </cell>
          <cell r="H15">
            <v>3132.2750000000001</v>
          </cell>
          <cell r="I15">
            <v>2668.2339999999999</v>
          </cell>
        </row>
        <row r="16">
          <cell r="G16">
            <v>9061.491</v>
          </cell>
          <cell r="H16">
            <v>6558.44</v>
          </cell>
          <cell r="I16">
            <v>2503.0509999999999</v>
          </cell>
        </row>
        <row r="17">
          <cell r="G17">
            <v>3586.694</v>
          </cell>
          <cell r="H17">
            <v>2295.5349999999999</v>
          </cell>
          <cell r="I17">
            <v>1291.1590000000001</v>
          </cell>
        </row>
        <row r="18">
          <cell r="G18">
            <v>22422.52</v>
          </cell>
          <cell r="H18">
            <v>15218.385</v>
          </cell>
          <cell r="I18">
            <v>7204.1350000000002</v>
          </cell>
        </row>
        <row r="19">
          <cell r="G19">
            <v>153019.32100000005</v>
          </cell>
          <cell r="H19">
            <v>76601.210000000021</v>
          </cell>
          <cell r="I19">
            <v>76418.111000000019</v>
          </cell>
        </row>
        <row r="21">
          <cell r="G21">
            <v>133429.277</v>
          </cell>
          <cell r="H21">
            <v>66970.599000000002</v>
          </cell>
          <cell r="I21">
            <v>66458.678</v>
          </cell>
        </row>
        <row r="22">
          <cell r="G22">
            <v>13371.725</v>
          </cell>
          <cell r="H22">
            <v>6712.6059999999998</v>
          </cell>
          <cell r="I22">
            <v>6659.1190000000006</v>
          </cell>
        </row>
        <row r="23">
          <cell r="G23">
            <v>837.82899999999995</v>
          </cell>
          <cell r="H23">
            <v>216.99799999999999</v>
          </cell>
          <cell r="I23">
            <v>620.83100000000002</v>
          </cell>
        </row>
        <row r="24">
          <cell r="I24">
            <v>889.94</v>
          </cell>
        </row>
        <row r="25">
          <cell r="G25">
            <v>3593.4609999999998</v>
          </cell>
          <cell r="H25">
            <v>1803.9179999999999</v>
          </cell>
          <cell r="I25">
            <v>1789.5429999999999</v>
          </cell>
        </row>
        <row r="26">
          <cell r="G26">
            <v>28425.243999999999</v>
          </cell>
          <cell r="H26">
            <v>14979.887000000001</v>
          </cell>
          <cell r="I26">
            <v>13445.357</v>
          </cell>
        </row>
        <row r="27">
          <cell r="G27">
            <v>17012.021999999997</v>
          </cell>
          <cell r="H27">
            <v>6410.1769999999997</v>
          </cell>
          <cell r="I27">
            <v>10601.844999999999</v>
          </cell>
        </row>
        <row r="29">
          <cell r="G29">
            <v>0</v>
          </cell>
        </row>
        <row r="30">
          <cell r="G30">
            <v>10300.406000000001</v>
          </cell>
          <cell r="H30">
            <v>5431.8720000000003</v>
          </cell>
          <cell r="I30">
            <v>4868.5340000000006</v>
          </cell>
        </row>
        <row r="32">
          <cell r="G32">
            <v>465.31399999999996</v>
          </cell>
          <cell r="H32">
            <v>197.655</v>
          </cell>
          <cell r="I32">
            <v>267.65899999999999</v>
          </cell>
        </row>
        <row r="33">
          <cell r="G33">
            <v>2605.152</v>
          </cell>
          <cell r="H33">
            <v>1092.799</v>
          </cell>
          <cell r="I33">
            <v>1512.3530000000001</v>
          </cell>
        </row>
        <row r="34">
          <cell r="G34">
            <v>547.78</v>
          </cell>
          <cell r="H34">
            <v>295.80099999999999</v>
          </cell>
          <cell r="I34">
            <v>251.97900000000001</v>
          </cell>
        </row>
        <row r="35">
          <cell r="G35">
            <v>1560.3580000000002</v>
          </cell>
          <cell r="H35">
            <v>569.03300000000002</v>
          </cell>
          <cell r="I35">
            <v>991.32500000000005</v>
          </cell>
        </row>
        <row r="36">
          <cell r="G36">
            <v>1230.7260000000001</v>
          </cell>
          <cell r="H36">
            <v>1230.7260000000001</v>
          </cell>
          <cell r="I36">
            <v>0</v>
          </cell>
        </row>
        <row r="37">
          <cell r="G37">
            <v>58.334000000000003</v>
          </cell>
          <cell r="H37">
            <v>31.5</v>
          </cell>
          <cell r="I37">
            <v>26.834</v>
          </cell>
        </row>
        <row r="38">
          <cell r="G38">
            <v>2753.8360000000002</v>
          </cell>
          <cell r="H38">
            <v>1487.0709999999999</v>
          </cell>
          <cell r="I38">
            <v>1266.7650000000001</v>
          </cell>
        </row>
        <row r="39">
          <cell r="G39">
            <v>793.21799999999996</v>
          </cell>
          <cell r="H39">
            <v>454.06</v>
          </cell>
          <cell r="I39">
            <v>339.15799999999996</v>
          </cell>
        </row>
        <row r="41">
          <cell r="G41">
            <v>0</v>
          </cell>
          <cell r="H41">
            <v>0</v>
          </cell>
          <cell r="I41">
            <v>0</v>
          </cell>
        </row>
        <row r="42">
          <cell r="G42">
            <v>326.06899999999996</v>
          </cell>
          <cell r="H42">
            <v>259.53699999999998</v>
          </cell>
          <cell r="I42">
            <v>66.531999999999996</v>
          </cell>
        </row>
        <row r="43">
          <cell r="G43">
            <v>0</v>
          </cell>
          <cell r="H43">
            <v>0</v>
          </cell>
          <cell r="I43">
            <v>0</v>
          </cell>
        </row>
        <row r="44">
          <cell r="G44">
            <v>177.31399999999999</v>
          </cell>
          <cell r="H44">
            <v>52.231999999999999</v>
          </cell>
          <cell r="I44">
            <v>125.08199999999999</v>
          </cell>
        </row>
        <row r="45">
          <cell r="G45">
            <v>243</v>
          </cell>
          <cell r="H45">
            <v>117</v>
          </cell>
          <cell r="I45">
            <v>126</v>
          </cell>
        </row>
        <row r="46">
          <cell r="G46">
            <v>46.835000000000001</v>
          </cell>
          <cell r="H46">
            <v>25.291</v>
          </cell>
          <cell r="I46">
            <v>21.544</v>
          </cell>
        </row>
        <row r="47">
          <cell r="G47">
            <v>255.68800000000002</v>
          </cell>
          <cell r="H47">
            <v>73.227000000000004</v>
          </cell>
          <cell r="I47">
            <v>182.46100000000001</v>
          </cell>
        </row>
        <row r="48">
          <cell r="G48">
            <v>30</v>
          </cell>
          <cell r="H48">
            <v>0</v>
          </cell>
          <cell r="I48">
            <v>30</v>
          </cell>
        </row>
        <row r="49">
          <cell r="G49">
            <v>0</v>
          </cell>
          <cell r="H49">
            <v>0</v>
          </cell>
          <cell r="I49">
            <v>0</v>
          </cell>
        </row>
        <row r="50">
          <cell r="I50">
            <v>0</v>
          </cell>
        </row>
        <row r="51">
          <cell r="G51">
            <v>52965.281000000003</v>
          </cell>
          <cell r="H51">
            <v>22990.061000000002</v>
          </cell>
          <cell r="I51">
            <v>29975.22</v>
          </cell>
        </row>
        <row r="52">
          <cell r="G52">
            <v>28551.440000000002</v>
          </cell>
          <cell r="H52">
            <v>10595.776</v>
          </cell>
          <cell r="I52">
            <v>17955.664000000001</v>
          </cell>
        </row>
        <row r="54">
          <cell r="G54">
            <v>10445.322</v>
          </cell>
          <cell r="H54">
            <v>5348.0050000000001</v>
          </cell>
          <cell r="I54">
            <v>5097.317</v>
          </cell>
        </row>
        <row r="55">
          <cell r="G55">
            <v>1049.0999999999999</v>
          </cell>
          <cell r="H55">
            <v>537.13900000000001</v>
          </cell>
          <cell r="I55">
            <v>511.96100000000001</v>
          </cell>
        </row>
        <row r="56">
          <cell r="G56">
            <v>253.14300000000003</v>
          </cell>
          <cell r="H56">
            <v>129.60900000000001</v>
          </cell>
          <cell r="I56">
            <v>123.53400000000001</v>
          </cell>
        </row>
        <row r="57">
          <cell r="I57">
            <v>53.006</v>
          </cell>
        </row>
        <row r="58">
          <cell r="G58">
            <v>117.18899999999999</v>
          </cell>
          <cell r="H58">
            <v>67.97</v>
          </cell>
          <cell r="I58">
            <v>49.219000000000001</v>
          </cell>
        </row>
        <row r="59">
          <cell r="G59">
            <v>1980.864</v>
          </cell>
          <cell r="H59">
            <v>1148.9010000000001</v>
          </cell>
          <cell r="I59">
            <v>831.96299999999997</v>
          </cell>
        </row>
        <row r="60">
          <cell r="G60">
            <v>0</v>
          </cell>
          <cell r="H60">
            <v>0</v>
          </cell>
          <cell r="I60">
            <v>0</v>
          </cell>
        </row>
        <row r="61">
          <cell r="G61">
            <v>221.27499999999998</v>
          </cell>
          <cell r="H61">
            <v>149.33499999999998</v>
          </cell>
          <cell r="I61">
            <v>71.94</v>
          </cell>
        </row>
        <row r="63">
          <cell r="G63">
            <v>68.869</v>
          </cell>
          <cell r="H63">
            <v>50.271000000000001</v>
          </cell>
          <cell r="I63">
            <v>18.597999999999999</v>
          </cell>
        </row>
        <row r="64">
          <cell r="G64">
            <v>152.40600000000001</v>
          </cell>
          <cell r="H64">
            <v>99.063999999999993</v>
          </cell>
          <cell r="I64">
            <v>53.341999999999999</v>
          </cell>
        </row>
        <row r="65">
          <cell r="G65">
            <v>446.33600000000001</v>
          </cell>
          <cell r="H65">
            <v>258.875</v>
          </cell>
          <cell r="I65">
            <v>187.46100000000001</v>
          </cell>
        </row>
        <row r="66">
          <cell r="G66">
            <v>609.91399999999999</v>
          </cell>
          <cell r="H66">
            <v>353.75</v>
          </cell>
          <cell r="I66">
            <v>256.16399999999999</v>
          </cell>
        </row>
        <row r="67">
          <cell r="G67">
            <v>10618.446</v>
          </cell>
          <cell r="H67">
            <v>916.20600000000002</v>
          </cell>
          <cell r="I67">
            <v>9702.24</v>
          </cell>
        </row>
        <row r="69">
          <cell r="G69">
            <v>4376.6959999999999</v>
          </cell>
          <cell r="H69">
            <v>151.08199999999999</v>
          </cell>
          <cell r="I69">
            <v>4225.6139999999996</v>
          </cell>
        </row>
        <row r="70">
          <cell r="G70">
            <v>6057.4460000000008</v>
          </cell>
          <cell r="H70">
            <v>641.41700000000003</v>
          </cell>
          <cell r="I70">
            <v>5416.0290000000005</v>
          </cell>
        </row>
        <row r="71">
          <cell r="G71">
            <v>0</v>
          </cell>
          <cell r="H71">
            <v>0</v>
          </cell>
          <cell r="I71">
            <v>0</v>
          </cell>
        </row>
        <row r="72">
          <cell r="G72">
            <v>184.304</v>
          </cell>
          <cell r="H72">
            <v>123.70699999999999</v>
          </cell>
          <cell r="I72">
            <v>60.597000000000001</v>
          </cell>
        </row>
        <row r="73">
          <cell r="G73">
            <v>0</v>
          </cell>
          <cell r="H73">
            <v>0</v>
          </cell>
          <cell r="I73">
            <v>0</v>
          </cell>
        </row>
        <row r="74">
          <cell r="G74">
            <v>0</v>
          </cell>
          <cell r="H74">
            <v>0</v>
          </cell>
          <cell r="I74">
            <v>0</v>
          </cell>
        </row>
        <row r="75">
          <cell r="G75">
            <v>2703.8389999999999</v>
          </cell>
          <cell r="H75">
            <v>1632.98</v>
          </cell>
          <cell r="I75">
            <v>1070.8589999999999</v>
          </cell>
        </row>
        <row r="77">
          <cell r="G77">
            <v>0</v>
          </cell>
          <cell r="H77">
            <v>0</v>
          </cell>
          <cell r="I77">
            <v>0</v>
          </cell>
        </row>
        <row r="78">
          <cell r="G78">
            <v>20.987000000000002</v>
          </cell>
          <cell r="H78">
            <v>12.172000000000001</v>
          </cell>
          <cell r="I78">
            <v>8.8149999999999995</v>
          </cell>
        </row>
        <row r="79">
          <cell r="G79">
            <v>528.43299999999999</v>
          </cell>
          <cell r="H79">
            <v>371.245</v>
          </cell>
          <cell r="I79">
            <v>157.18800000000002</v>
          </cell>
        </row>
        <row r="80">
          <cell r="G80">
            <v>888.92899999999997</v>
          </cell>
          <cell r="H80">
            <v>515.57899999999995</v>
          </cell>
          <cell r="I80">
            <v>373.35</v>
          </cell>
        </row>
        <row r="81">
          <cell r="G81">
            <v>65.490000000000009</v>
          </cell>
          <cell r="H81">
            <v>37.984000000000002</v>
          </cell>
          <cell r="I81">
            <v>27.506</v>
          </cell>
        </row>
        <row r="82">
          <cell r="G82">
            <v>0</v>
          </cell>
          <cell r="H82">
            <v>0</v>
          </cell>
          <cell r="I82">
            <v>0</v>
          </cell>
        </row>
        <row r="83">
          <cell r="G83">
            <v>0</v>
          </cell>
          <cell r="H83">
            <v>0</v>
          </cell>
          <cell r="I83">
            <v>0</v>
          </cell>
        </row>
        <row r="84">
          <cell r="G84">
            <v>0</v>
          </cell>
          <cell r="H84">
            <v>0</v>
          </cell>
          <cell r="I84">
            <v>0</v>
          </cell>
        </row>
        <row r="85">
          <cell r="G85">
            <v>0</v>
          </cell>
          <cell r="H85">
            <v>0</v>
          </cell>
          <cell r="I85">
            <v>0</v>
          </cell>
        </row>
        <row r="86">
          <cell r="G86">
            <v>1200</v>
          </cell>
          <cell r="H86">
            <v>696</v>
          </cell>
          <cell r="I86">
            <v>504</v>
          </cell>
        </row>
        <row r="87">
          <cell r="G87">
            <v>0</v>
          </cell>
          <cell r="H87">
            <v>0</v>
          </cell>
          <cell r="I87">
            <v>0</v>
          </cell>
        </row>
        <row r="88">
          <cell r="I88">
            <v>0</v>
          </cell>
        </row>
        <row r="89">
          <cell r="G89">
            <v>24413.841</v>
          </cell>
          <cell r="H89">
            <v>12394.285</v>
          </cell>
          <cell r="I89">
            <v>12019.555999999999</v>
          </cell>
        </row>
        <row r="91">
          <cell r="G91">
            <v>18879.204000000002</v>
          </cell>
          <cell r="H91">
            <v>9439.6020000000008</v>
          </cell>
          <cell r="I91">
            <v>9439.6020000000008</v>
          </cell>
        </row>
        <row r="92">
          <cell r="G92">
            <v>1868.116</v>
          </cell>
          <cell r="H92">
            <v>934.05799999999999</v>
          </cell>
          <cell r="I92">
            <v>934.05799999999999</v>
          </cell>
        </row>
        <row r="93">
          <cell r="G93">
            <v>471.63600000000002</v>
          </cell>
          <cell r="H93">
            <v>235.81800000000001</v>
          </cell>
          <cell r="I93">
            <v>235.81800000000001</v>
          </cell>
        </row>
        <row r="94">
          <cell r="I94">
            <v>135.60599999999999</v>
          </cell>
        </row>
        <row r="95">
          <cell r="G95">
            <v>0</v>
          </cell>
          <cell r="H95">
            <v>0</v>
          </cell>
          <cell r="I95">
            <v>0</v>
          </cell>
        </row>
        <row r="96">
          <cell r="G96">
            <v>90.808999999999997</v>
          </cell>
          <cell r="H96">
            <v>52.668999999999997</v>
          </cell>
          <cell r="I96">
            <v>38.14</v>
          </cell>
        </row>
        <row r="97">
          <cell r="G97">
            <v>576</v>
          </cell>
          <cell r="H97">
            <v>279</v>
          </cell>
          <cell r="I97">
            <v>297</v>
          </cell>
        </row>
        <row r="98">
          <cell r="G98">
            <v>2256.864</v>
          </cell>
          <cell r="H98">
            <v>1317.5320000000002</v>
          </cell>
          <cell r="I98">
            <v>939.33199999999999</v>
          </cell>
        </row>
        <row r="100">
          <cell r="G100">
            <v>31.638000000000002</v>
          </cell>
          <cell r="H100">
            <v>20.975000000000001</v>
          </cell>
          <cell r="I100">
            <v>10.663</v>
          </cell>
        </row>
        <row r="101">
          <cell r="G101">
            <v>84.653999999999996</v>
          </cell>
          <cell r="H101">
            <v>55.024999999999999</v>
          </cell>
          <cell r="I101">
            <v>29.629000000000001</v>
          </cell>
        </row>
        <row r="102">
          <cell r="G102">
            <v>48.897999999999996</v>
          </cell>
          <cell r="H102">
            <v>28.361000000000001</v>
          </cell>
          <cell r="I102">
            <v>20.536999999999999</v>
          </cell>
        </row>
        <row r="103">
          <cell r="G103">
            <v>0</v>
          </cell>
          <cell r="H103">
            <v>0</v>
          </cell>
          <cell r="I103">
            <v>0</v>
          </cell>
        </row>
        <row r="104">
          <cell r="G104">
            <v>2091.674</v>
          </cell>
          <cell r="H104">
            <v>1213.171</v>
          </cell>
          <cell r="I104">
            <v>878.50300000000004</v>
          </cell>
        </row>
        <row r="105">
          <cell r="G105">
            <v>0</v>
          </cell>
          <cell r="H105">
            <v>0</v>
          </cell>
          <cell r="I105">
            <v>0</v>
          </cell>
        </row>
        <row r="106">
          <cell r="G106">
            <v>338043.70200000005</v>
          </cell>
          <cell r="H106">
            <v>188798.15299999999</v>
          </cell>
          <cell r="I106">
            <v>149245.54900000003</v>
          </cell>
        </row>
        <row r="107">
          <cell r="G107">
            <v>159755.72267999998</v>
          </cell>
          <cell r="H107">
            <v>98321.842769999988</v>
          </cell>
          <cell r="I107">
            <v>61433.879909999989</v>
          </cell>
        </row>
        <row r="109">
          <cell r="G109">
            <v>497799.42468</v>
          </cell>
          <cell r="H109">
            <v>287119.99576999998</v>
          </cell>
          <cell r="I109">
            <v>210679.42891000002</v>
          </cell>
        </row>
        <row r="112">
          <cell r="H112">
            <v>1129.066</v>
          </cell>
          <cell r="I112">
            <v>956.6164399999999</v>
          </cell>
        </row>
        <row r="113">
          <cell r="G113">
            <v>497799.42468</v>
          </cell>
          <cell r="H113">
            <v>287119.99576999998</v>
          </cell>
          <cell r="I113">
            <v>210679.42891000002</v>
          </cell>
        </row>
        <row r="114">
          <cell r="H114">
            <v>11.1</v>
          </cell>
        </row>
        <row r="115">
          <cell r="H115">
            <v>139.72399999999999</v>
          </cell>
        </row>
        <row r="116">
          <cell r="G116">
            <v>474.53264429414969</v>
          </cell>
          <cell r="H116">
            <v>254.29868206995869</v>
          </cell>
          <cell r="I116">
            <v>220.23396222419098</v>
          </cell>
        </row>
        <row r="118">
          <cell r="F118">
            <v>717.4276666666666</v>
          </cell>
          <cell r="H118">
            <v>801.54300000000001</v>
          </cell>
          <cell r="I118">
            <v>710.81043999999997</v>
          </cell>
        </row>
        <row r="119">
          <cell r="F119">
            <v>67190.688121666666</v>
          </cell>
          <cell r="G119">
            <v>195301.10073000001</v>
          </cell>
          <cell r="H119">
            <v>128730.14896999999</v>
          </cell>
          <cell r="I119">
            <v>66570.951759999996</v>
          </cell>
        </row>
        <row r="120">
          <cell r="G120">
            <v>254.25792332667089</v>
          </cell>
          <cell r="H120">
            <v>160.60292332413857</v>
          </cell>
          <cell r="I120">
            <v>93.655000002532319</v>
          </cell>
        </row>
        <row r="133">
          <cell r="F133">
            <v>34.47591666666667</v>
          </cell>
          <cell r="H133">
            <v>41.072000000000003</v>
          </cell>
          <cell r="I133">
            <v>40.088000000000001</v>
          </cell>
        </row>
        <row r="134">
          <cell r="F134">
            <v>49892.960509416669</v>
          </cell>
          <cell r="G134">
            <v>103052.13304</v>
          </cell>
          <cell r="H134">
            <v>45037.460800000001</v>
          </cell>
          <cell r="I134">
            <v>58014.67224</v>
          </cell>
        </row>
        <row r="135">
          <cell r="G135">
            <v>2543.7320100150528</v>
          </cell>
          <cell r="H135">
            <v>1096.5490066225166</v>
          </cell>
          <cell r="I135">
            <v>1447.1830033925364</v>
          </cell>
        </row>
        <row r="136">
          <cell r="F136">
            <v>189.70225000000002</v>
          </cell>
          <cell r="H136">
            <v>286.45100000000002</v>
          </cell>
          <cell r="I136">
            <v>205.71799999999999</v>
          </cell>
        </row>
        <row r="137">
          <cell r="F137">
            <v>79391.15043400001</v>
          </cell>
          <cell r="G137">
            <v>199446.19091</v>
          </cell>
          <cell r="H137">
            <v>113352.386</v>
          </cell>
          <cell r="I137">
            <v>86093.804910000006</v>
          </cell>
        </row>
        <row r="138">
          <cell r="G138">
            <v>814.21700034026037</v>
          </cell>
          <cell r="H138">
            <v>395.71300501656475</v>
          </cell>
          <cell r="I138">
            <v>418.50399532369562</v>
          </cell>
        </row>
      </sheetData>
      <sheetData sheetId="11">
        <row r="9">
          <cell r="G9">
            <v>325718.97100000002</v>
          </cell>
          <cell r="H9">
            <v>183397.37700000001</v>
          </cell>
          <cell r="I9">
            <v>142321.59400000001</v>
          </cell>
        </row>
        <row r="10">
          <cell r="G10">
            <v>67701.168000000005</v>
          </cell>
          <cell r="H10">
            <v>53346.756999999998</v>
          </cell>
          <cell r="I10">
            <v>14354.411</v>
          </cell>
        </row>
        <row r="12">
          <cell r="G12">
            <v>38554.214</v>
          </cell>
          <cell r="H12">
            <v>36697.372000000003</v>
          </cell>
          <cell r="I12">
            <v>1856.8420000000001</v>
          </cell>
        </row>
        <row r="13">
          <cell r="G13">
            <v>34884.484000000004</v>
          </cell>
          <cell r="H13">
            <v>34715.718000000001</v>
          </cell>
          <cell r="I13">
            <v>168.76599999999999</v>
          </cell>
        </row>
        <row r="14">
          <cell r="G14">
            <v>0</v>
          </cell>
          <cell r="H14">
            <v>0</v>
          </cell>
          <cell r="I14">
            <v>0</v>
          </cell>
        </row>
        <row r="15">
          <cell r="G15">
            <v>3669.73</v>
          </cell>
          <cell r="H15">
            <v>1981.654</v>
          </cell>
          <cell r="I15">
            <v>1688.076</v>
          </cell>
        </row>
        <row r="16">
          <cell r="G16">
            <v>7886.4930000000004</v>
          </cell>
          <cell r="H16">
            <v>2212.6129999999998</v>
          </cell>
          <cell r="I16">
            <v>5673.88</v>
          </cell>
        </row>
        <row r="17">
          <cell r="G17">
            <v>11.033999999999999</v>
          </cell>
          <cell r="H17">
            <v>7.06</v>
          </cell>
          <cell r="I17">
            <v>3.9740000000000002</v>
          </cell>
        </row>
        <row r="18">
          <cell r="G18">
            <v>21249.427</v>
          </cell>
          <cell r="H18">
            <v>14429.712</v>
          </cell>
          <cell r="I18">
            <v>6819.7150000000001</v>
          </cell>
        </row>
        <row r="19">
          <cell r="G19">
            <v>175063.99100000001</v>
          </cell>
          <cell r="H19">
            <v>87660.562000000005</v>
          </cell>
          <cell r="I19">
            <v>87403.429000000004</v>
          </cell>
        </row>
        <row r="21">
          <cell r="G21">
            <v>152683.21600000001</v>
          </cell>
          <cell r="H21">
            <v>76646.974000000002</v>
          </cell>
          <cell r="I21">
            <v>76036.241999999998</v>
          </cell>
        </row>
        <row r="22">
          <cell r="G22">
            <v>15235.550000000001</v>
          </cell>
          <cell r="H22">
            <v>7648.246000000001</v>
          </cell>
          <cell r="I22">
            <v>7587.3040000000001</v>
          </cell>
        </row>
        <row r="23">
          <cell r="G23">
            <v>911.77</v>
          </cell>
          <cell r="H23">
            <v>236.148</v>
          </cell>
          <cell r="I23">
            <v>675.62199999999996</v>
          </cell>
        </row>
        <row r="24">
          <cell r="I24">
            <v>1025.8810000000001</v>
          </cell>
        </row>
        <row r="25">
          <cell r="G25">
            <v>4173.4529999999995</v>
          </cell>
          <cell r="H25">
            <v>2095.0729999999999</v>
          </cell>
          <cell r="I25">
            <v>2078.38</v>
          </cell>
        </row>
        <row r="26">
          <cell r="G26">
            <v>31160.881999999998</v>
          </cell>
          <cell r="H26">
            <v>16477.78</v>
          </cell>
          <cell r="I26">
            <v>14683.102000000001</v>
          </cell>
        </row>
        <row r="27">
          <cell r="G27">
            <v>42847.436000000002</v>
          </cell>
          <cell r="H27">
            <v>20749.671999999999</v>
          </cell>
          <cell r="I27">
            <v>22097.763999999999</v>
          </cell>
        </row>
        <row r="29">
          <cell r="G29">
            <v>0</v>
          </cell>
        </row>
        <row r="30">
          <cell r="G30">
            <v>8945.4940000000006</v>
          </cell>
          <cell r="H30">
            <v>5162.6059999999998</v>
          </cell>
          <cell r="I30">
            <v>3782.8880000000004</v>
          </cell>
        </row>
        <row r="32">
          <cell r="G32">
            <v>465.10599999999999</v>
          </cell>
          <cell r="H32">
            <v>197.51499999999999</v>
          </cell>
          <cell r="I32">
            <v>267.59100000000001</v>
          </cell>
        </row>
        <row r="33">
          <cell r="G33">
            <v>2090.652</v>
          </cell>
          <cell r="H33">
            <v>1092.799</v>
          </cell>
          <cell r="I33">
            <v>997.85299999999995</v>
          </cell>
        </row>
        <row r="34">
          <cell r="G34">
            <v>1131.26</v>
          </cell>
          <cell r="H34">
            <v>610.88</v>
          </cell>
          <cell r="I34">
            <v>520.38</v>
          </cell>
        </row>
        <row r="35">
          <cell r="G35">
            <v>1923.5390000000002</v>
          </cell>
          <cell r="H35">
            <v>928.37900000000002</v>
          </cell>
          <cell r="I35">
            <v>995.16000000000008</v>
          </cell>
        </row>
        <row r="36">
          <cell r="G36">
            <v>1271.751</v>
          </cell>
          <cell r="H36">
            <v>1271.751</v>
          </cell>
          <cell r="I36">
            <v>0</v>
          </cell>
        </row>
        <row r="37">
          <cell r="G37">
            <v>58.334000000000003</v>
          </cell>
          <cell r="H37">
            <v>31.5</v>
          </cell>
          <cell r="I37">
            <v>26.834</v>
          </cell>
        </row>
        <row r="38">
          <cell r="G38">
            <v>651.54399999999998</v>
          </cell>
          <cell r="H38">
            <v>351.834</v>
          </cell>
          <cell r="I38">
            <v>299.70999999999998</v>
          </cell>
        </row>
        <row r="39">
          <cell r="G39">
            <v>1036.4659999999999</v>
          </cell>
          <cell r="H39">
            <v>480.11599999999999</v>
          </cell>
          <cell r="I39">
            <v>556.35</v>
          </cell>
        </row>
        <row r="41">
          <cell r="G41">
            <v>0</v>
          </cell>
          <cell r="H41">
            <v>0</v>
          </cell>
          <cell r="I41">
            <v>0</v>
          </cell>
        </row>
        <row r="42">
          <cell r="G42">
            <v>202.27</v>
          </cell>
          <cell r="H42">
            <v>72.406000000000006</v>
          </cell>
          <cell r="I42">
            <v>129.864</v>
          </cell>
        </row>
        <row r="43">
          <cell r="G43">
            <v>0</v>
          </cell>
          <cell r="H43">
            <v>0</v>
          </cell>
          <cell r="I43">
            <v>0</v>
          </cell>
        </row>
        <row r="44">
          <cell r="G44">
            <v>197.964</v>
          </cell>
          <cell r="H44">
            <v>78.364999999999995</v>
          </cell>
          <cell r="I44">
            <v>119.599</v>
          </cell>
        </row>
        <row r="45">
          <cell r="G45">
            <v>243</v>
          </cell>
          <cell r="H45">
            <v>117</v>
          </cell>
          <cell r="I45">
            <v>126</v>
          </cell>
        </row>
        <row r="46">
          <cell r="G46">
            <v>393.23199999999997</v>
          </cell>
          <cell r="H46">
            <v>212.345</v>
          </cell>
          <cell r="I46">
            <v>180.887</v>
          </cell>
        </row>
        <row r="47">
          <cell r="G47">
            <v>316.84199999999998</v>
          </cell>
          <cell r="H47">
            <v>197.83199999999999</v>
          </cell>
          <cell r="I47">
            <v>119.01</v>
          </cell>
        </row>
        <row r="48">
          <cell r="G48">
            <v>0</v>
          </cell>
          <cell r="H48">
            <v>0</v>
          </cell>
          <cell r="I48">
            <v>0</v>
          </cell>
        </row>
        <row r="49">
          <cell r="G49">
            <v>0</v>
          </cell>
          <cell r="H49">
            <v>0</v>
          </cell>
          <cell r="I49">
            <v>0</v>
          </cell>
        </row>
        <row r="50">
          <cell r="I50">
            <v>0</v>
          </cell>
        </row>
        <row r="51">
          <cell r="G51">
            <v>64635.123999999996</v>
          </cell>
          <cell r="H51">
            <v>25552.873999999996</v>
          </cell>
          <cell r="I51">
            <v>39082.25</v>
          </cell>
        </row>
        <row r="52">
          <cell r="G52">
            <v>37086.089999999997</v>
          </cell>
          <cell r="H52">
            <v>11548.307999999999</v>
          </cell>
          <cell r="I52">
            <v>25537.781999999999</v>
          </cell>
        </row>
        <row r="54">
          <cell r="G54">
            <v>10503.159</v>
          </cell>
          <cell r="H54">
            <v>5377.6170000000002</v>
          </cell>
          <cell r="I54">
            <v>5125.5420000000004</v>
          </cell>
        </row>
        <row r="55">
          <cell r="G55">
            <v>1057.528</v>
          </cell>
          <cell r="H55">
            <v>541.45399999999995</v>
          </cell>
          <cell r="I55">
            <v>516.07400000000007</v>
          </cell>
        </row>
        <row r="56">
          <cell r="G56">
            <v>266.51400000000001</v>
          </cell>
          <cell r="H56">
            <v>136.45500000000001</v>
          </cell>
          <cell r="I56">
            <v>130.059</v>
          </cell>
        </row>
        <row r="57">
          <cell r="I57">
            <v>58.11</v>
          </cell>
        </row>
        <row r="58">
          <cell r="G58">
            <v>214.572</v>
          </cell>
          <cell r="H58">
            <v>120.16</v>
          </cell>
          <cell r="I58">
            <v>94.412000000000006</v>
          </cell>
        </row>
        <row r="59">
          <cell r="G59">
            <v>1979.011</v>
          </cell>
          <cell r="H59">
            <v>1108.2460000000001</v>
          </cell>
          <cell r="I59">
            <v>870.76499999999999</v>
          </cell>
        </row>
        <row r="60">
          <cell r="G60">
            <v>1123.49</v>
          </cell>
          <cell r="H60">
            <v>629.154</v>
          </cell>
          <cell r="I60">
            <v>494.33600000000001</v>
          </cell>
        </row>
        <row r="61">
          <cell r="G61">
            <v>137.96299999999999</v>
          </cell>
          <cell r="H61">
            <v>89.698999999999998</v>
          </cell>
          <cell r="I61">
            <v>48.264000000000003</v>
          </cell>
        </row>
        <row r="63">
          <cell r="G63">
            <v>0.19800000000000001</v>
          </cell>
          <cell r="H63">
            <v>0.152</v>
          </cell>
          <cell r="I63">
            <v>4.5999999999999999E-2</v>
          </cell>
        </row>
        <row r="64">
          <cell r="G64">
            <v>137.76499999999999</v>
          </cell>
          <cell r="H64">
            <v>89.546999999999997</v>
          </cell>
          <cell r="I64">
            <v>48.218000000000004</v>
          </cell>
        </row>
        <row r="65">
          <cell r="G65">
            <v>94.674000000000007</v>
          </cell>
          <cell r="H65">
            <v>53.017000000000003</v>
          </cell>
          <cell r="I65">
            <v>41.656999999999996</v>
          </cell>
        </row>
        <row r="66">
          <cell r="G66">
            <v>610.38200000000006</v>
          </cell>
          <cell r="H66">
            <v>341.81400000000002</v>
          </cell>
          <cell r="I66">
            <v>268.56799999999998</v>
          </cell>
        </row>
        <row r="67">
          <cell r="G67">
            <v>10644.986999999999</v>
          </cell>
          <cell r="H67">
            <v>926.57499999999993</v>
          </cell>
          <cell r="I67">
            <v>9718.4119999999984</v>
          </cell>
        </row>
        <row r="69">
          <cell r="G69">
            <v>4376.6959999999999</v>
          </cell>
          <cell r="H69">
            <v>150.82300000000001</v>
          </cell>
          <cell r="I69">
            <v>4225.8729999999996</v>
          </cell>
        </row>
        <row r="70">
          <cell r="G70">
            <v>6057.4459999999999</v>
          </cell>
          <cell r="H70">
            <v>634.44799999999998</v>
          </cell>
          <cell r="I70">
            <v>5422.9979999999996</v>
          </cell>
        </row>
        <row r="71">
          <cell r="G71">
            <v>0</v>
          </cell>
          <cell r="H71">
            <v>0</v>
          </cell>
          <cell r="I71">
            <v>0</v>
          </cell>
        </row>
        <row r="72">
          <cell r="G72">
            <v>210.845</v>
          </cell>
          <cell r="H72">
            <v>141.304</v>
          </cell>
          <cell r="I72">
            <v>69.540999999999997</v>
          </cell>
        </row>
        <row r="73">
          <cell r="G73">
            <v>0</v>
          </cell>
          <cell r="H73">
            <v>0</v>
          </cell>
          <cell r="I73">
            <v>0</v>
          </cell>
        </row>
        <row r="74">
          <cell r="G74">
            <v>0</v>
          </cell>
          <cell r="H74">
            <v>0</v>
          </cell>
          <cell r="I74">
            <v>0</v>
          </cell>
        </row>
        <row r="75">
          <cell r="G75">
            <v>10337.59</v>
          </cell>
          <cell r="H75">
            <v>2166.0070000000001</v>
          </cell>
          <cell r="I75">
            <v>8171.5829999999996</v>
          </cell>
        </row>
        <row r="77">
          <cell r="G77">
            <v>0</v>
          </cell>
          <cell r="H77">
            <v>0</v>
          </cell>
          <cell r="I77">
            <v>0</v>
          </cell>
        </row>
        <row r="78">
          <cell r="G78">
            <v>303.64099999999996</v>
          </cell>
          <cell r="H78">
            <v>170.03899999999999</v>
          </cell>
          <cell r="I78">
            <v>133.602</v>
          </cell>
        </row>
        <row r="79">
          <cell r="G79">
            <v>587.40000000000009</v>
          </cell>
          <cell r="H79">
            <v>390.70100000000002</v>
          </cell>
          <cell r="I79">
            <v>196.69900000000001</v>
          </cell>
        </row>
        <row r="80">
          <cell r="G80">
            <v>2679.2889999999998</v>
          </cell>
          <cell r="H80">
            <v>1500.402</v>
          </cell>
          <cell r="I80">
            <v>1178.8869999999999</v>
          </cell>
        </row>
        <row r="81">
          <cell r="G81">
            <v>40.814999999999998</v>
          </cell>
          <cell r="H81">
            <v>22.856000000000002</v>
          </cell>
          <cell r="I81">
            <v>17.959</v>
          </cell>
        </row>
        <row r="82">
          <cell r="G82">
            <v>0</v>
          </cell>
          <cell r="H82">
            <v>0</v>
          </cell>
          <cell r="I82">
            <v>0</v>
          </cell>
        </row>
        <row r="83">
          <cell r="G83">
            <v>0</v>
          </cell>
          <cell r="H83">
            <v>0</v>
          </cell>
          <cell r="I83">
            <v>0</v>
          </cell>
        </row>
        <row r="84">
          <cell r="G84">
            <v>6715</v>
          </cell>
          <cell r="H84">
            <v>75.599999999999994</v>
          </cell>
          <cell r="I84">
            <v>6639.4</v>
          </cell>
        </row>
        <row r="85">
          <cell r="G85">
            <v>11.445</v>
          </cell>
          <cell r="H85">
            <v>6.4089999999999998</v>
          </cell>
          <cell r="I85">
            <v>5.0359999999999996</v>
          </cell>
        </row>
        <row r="86">
          <cell r="G86">
            <v>0</v>
          </cell>
          <cell r="H86">
            <v>0</v>
          </cell>
          <cell r="I86">
            <v>0</v>
          </cell>
        </row>
        <row r="87">
          <cell r="G87">
            <v>0</v>
          </cell>
          <cell r="H87">
            <v>0</v>
          </cell>
          <cell r="I87">
            <v>0</v>
          </cell>
        </row>
        <row r="88">
          <cell r="I88">
            <v>0</v>
          </cell>
        </row>
        <row r="89">
          <cell r="G89">
            <v>27549.034</v>
          </cell>
          <cell r="H89">
            <v>14004.565999999999</v>
          </cell>
          <cell r="I89">
            <v>13544.467999999999</v>
          </cell>
        </row>
        <row r="91">
          <cell r="G91">
            <v>20269.280999999999</v>
          </cell>
          <cell r="H91">
            <v>10134.641</v>
          </cell>
          <cell r="I91">
            <v>10134.64</v>
          </cell>
        </row>
        <row r="92">
          <cell r="G92">
            <v>2029.8760000000002</v>
          </cell>
          <cell r="H92">
            <v>1014.9380000000001</v>
          </cell>
          <cell r="I92">
            <v>1014.9380000000001</v>
          </cell>
        </row>
        <row r="93">
          <cell r="G93">
            <v>510.01600000000002</v>
          </cell>
          <cell r="H93">
            <v>255.00800000000001</v>
          </cell>
          <cell r="I93">
            <v>255.00800000000001</v>
          </cell>
        </row>
        <row r="94">
          <cell r="I94">
            <v>147.33699999999999</v>
          </cell>
        </row>
        <row r="95">
          <cell r="G95">
            <v>934.89499999999998</v>
          </cell>
          <cell r="H95">
            <v>523.54100000000005</v>
          </cell>
          <cell r="I95">
            <v>411.35399999999998</v>
          </cell>
        </row>
        <row r="96">
          <cell r="G96">
            <v>92.442000000000007</v>
          </cell>
          <cell r="H96">
            <v>51.768000000000001</v>
          </cell>
          <cell r="I96">
            <v>40.673999999999999</v>
          </cell>
        </row>
        <row r="97">
          <cell r="G97">
            <v>576</v>
          </cell>
          <cell r="H97">
            <v>279</v>
          </cell>
          <cell r="I97">
            <v>297</v>
          </cell>
        </row>
        <row r="98">
          <cell r="G98">
            <v>2841.85</v>
          </cell>
          <cell r="H98">
            <v>1598.3329999999999</v>
          </cell>
          <cell r="I98">
            <v>1243.5170000000001</v>
          </cell>
        </row>
        <row r="100">
          <cell r="G100">
            <v>9.0999999999999998E-2</v>
          </cell>
          <cell r="H100">
            <v>6.0999999999999999E-2</v>
          </cell>
          <cell r="I100">
            <v>0.03</v>
          </cell>
        </row>
        <row r="101">
          <cell r="G101">
            <v>76.521999999999991</v>
          </cell>
          <cell r="H101">
            <v>49.738999999999997</v>
          </cell>
          <cell r="I101">
            <v>26.783000000000001</v>
          </cell>
        </row>
        <row r="102">
          <cell r="G102">
            <v>48.897999999999996</v>
          </cell>
          <cell r="H102">
            <v>27.382999999999999</v>
          </cell>
          <cell r="I102">
            <v>21.515000000000001</v>
          </cell>
        </row>
        <row r="103">
          <cell r="G103">
            <v>630</v>
          </cell>
          <cell r="H103">
            <v>352.8</v>
          </cell>
          <cell r="I103">
            <v>277.2</v>
          </cell>
        </row>
        <row r="104">
          <cell r="G104">
            <v>2086.3389999999999</v>
          </cell>
          <cell r="H104">
            <v>1168.3499999999999</v>
          </cell>
          <cell r="I104">
            <v>917.98900000000003</v>
          </cell>
        </row>
        <row r="105">
          <cell r="G105">
            <v>0</v>
          </cell>
          <cell r="H105">
            <v>0</v>
          </cell>
          <cell r="I105">
            <v>0</v>
          </cell>
        </row>
        <row r="106">
          <cell r="G106">
            <v>390354.09499999997</v>
          </cell>
          <cell r="H106">
            <v>208950.25099999999</v>
          </cell>
          <cell r="I106">
            <v>181403.84400000001</v>
          </cell>
        </row>
        <row r="107">
          <cell r="G107">
            <v>80372.444568999985</v>
          </cell>
          <cell r="H107">
            <v>54456.280308999994</v>
          </cell>
          <cell r="I107">
            <v>25916.16425999999</v>
          </cell>
        </row>
        <row r="109">
          <cell r="G109">
            <v>470726.53956900002</v>
          </cell>
          <cell r="H109">
            <v>263406.53130899998</v>
          </cell>
          <cell r="I109">
            <v>207320.00826</v>
          </cell>
        </row>
        <row r="112">
          <cell r="H112">
            <v>1091.0219999999999</v>
          </cell>
          <cell r="I112">
            <v>923.65310999999997</v>
          </cell>
        </row>
        <row r="113">
          <cell r="G113">
            <v>470726.53956900002</v>
          </cell>
          <cell r="H113">
            <v>263406.53130899998</v>
          </cell>
          <cell r="I113">
            <v>207320.00826</v>
          </cell>
        </row>
        <row r="114">
          <cell r="H114">
            <v>17.5</v>
          </cell>
        </row>
        <row r="115">
          <cell r="H115">
            <v>220.06100000000001</v>
          </cell>
        </row>
        <row r="116">
          <cell r="G116">
            <v>465.8875681881857</v>
          </cell>
          <cell r="H116">
            <v>241.43099892486129</v>
          </cell>
          <cell r="I116">
            <v>224.45656926332441</v>
          </cell>
        </row>
        <row r="118">
          <cell r="F118">
            <v>717.4276666666666</v>
          </cell>
          <cell r="H118">
            <v>784.61900000000003</v>
          </cell>
          <cell r="I118">
            <v>684.25211000000002</v>
          </cell>
        </row>
        <row r="119">
          <cell r="F119">
            <v>67190.688121666666</v>
          </cell>
          <cell r="G119">
            <v>176304.89892899999</v>
          </cell>
          <cell r="H119">
            <v>112221.26756899999</v>
          </cell>
          <cell r="I119">
            <v>64083.631359999999</v>
          </cell>
        </row>
        <row r="120">
          <cell r="G120">
            <v>236.6814466787693</v>
          </cell>
          <cell r="H120">
            <v>143.02644668176526</v>
          </cell>
          <cell r="I120">
            <v>93.654999997004026</v>
          </cell>
        </row>
        <row r="133">
          <cell r="F133">
            <v>34.47591666666667</v>
          </cell>
          <cell r="H133">
            <v>42.716999999999999</v>
          </cell>
          <cell r="I133">
            <v>41.845999999999997</v>
          </cell>
        </row>
        <row r="134">
          <cell r="F134">
            <v>49892.960509416669</v>
          </cell>
          <cell r="G134">
            <v>107400.10362000001</v>
          </cell>
          <cell r="H134">
            <v>46841.283719999999</v>
          </cell>
          <cell r="I134">
            <v>60558.819900000002</v>
          </cell>
        </row>
        <row r="135">
          <cell r="G135">
            <v>2543.732003996226</v>
          </cell>
          <cell r="H135">
            <v>1096.5490020366599</v>
          </cell>
          <cell r="I135">
            <v>1447.1830019595661</v>
          </cell>
        </row>
        <row r="136">
          <cell r="F136">
            <v>189.70225000000002</v>
          </cell>
          <cell r="H136">
            <v>263.68599999999998</v>
          </cell>
          <cell r="I136">
            <v>197.55500000000001</v>
          </cell>
        </row>
        <row r="137">
          <cell r="F137">
            <v>79391.15043400001</v>
          </cell>
          <cell r="G137">
            <v>187021.53701999999</v>
          </cell>
          <cell r="H137">
            <v>104343.98002</v>
          </cell>
          <cell r="I137">
            <v>82677.557000000001</v>
          </cell>
        </row>
        <row r="138">
          <cell r="G138">
            <v>814.21700356857002</v>
          </cell>
          <cell r="H138">
            <v>395.71300721312474</v>
          </cell>
          <cell r="I138">
            <v>418.50399635544528</v>
          </cell>
        </row>
      </sheetData>
      <sheetData sheetId="12"/>
      <sheetData sheetId="13">
        <row r="9">
          <cell r="G9">
            <v>308467.37300000002</v>
          </cell>
          <cell r="H9">
            <v>169577.84600000002</v>
          </cell>
          <cell r="I9">
            <v>138889.52700000003</v>
          </cell>
        </row>
        <row r="10">
          <cell r="G10">
            <v>56663.118000000002</v>
          </cell>
          <cell r="H10">
            <v>43537.487999999998</v>
          </cell>
          <cell r="I10">
            <v>13125.630000000001</v>
          </cell>
        </row>
        <row r="12">
          <cell r="G12">
            <v>22091.798000000003</v>
          </cell>
          <cell r="H12">
            <v>20998.093000000001</v>
          </cell>
          <cell r="I12">
            <v>1093.7049999999999</v>
          </cell>
        </row>
        <row r="13">
          <cell r="G13">
            <v>20817.502</v>
          </cell>
          <cell r="H13">
            <v>20309.973000000002</v>
          </cell>
          <cell r="I13">
            <v>507.529</v>
          </cell>
        </row>
        <row r="14">
          <cell r="G14">
            <v>0</v>
          </cell>
          <cell r="H14">
            <v>0</v>
          </cell>
          <cell r="I14">
            <v>0</v>
          </cell>
        </row>
        <row r="15">
          <cell r="G15">
            <v>1274.296</v>
          </cell>
          <cell r="H15">
            <v>688.12</v>
          </cell>
          <cell r="I15">
            <v>586.17600000000004</v>
          </cell>
        </row>
        <row r="16">
          <cell r="G16">
            <v>15239.469000000001</v>
          </cell>
          <cell r="H16">
            <v>9398.9480000000003</v>
          </cell>
          <cell r="I16">
            <v>5840.5209999999997</v>
          </cell>
        </row>
        <row r="17">
          <cell r="G17">
            <v>0</v>
          </cell>
          <cell r="H17">
            <v>0</v>
          </cell>
          <cell r="I17">
            <v>0</v>
          </cell>
        </row>
        <row r="18">
          <cell r="G18">
            <v>19331.851000000002</v>
          </cell>
          <cell r="H18">
            <v>13140.447</v>
          </cell>
          <cell r="I18">
            <v>6191.4040000000005</v>
          </cell>
        </row>
        <row r="19">
          <cell r="G19">
            <v>170395.36600000001</v>
          </cell>
          <cell r="H19">
            <v>85301.694000000003</v>
          </cell>
          <cell r="I19">
            <v>85093.672000000006</v>
          </cell>
        </row>
        <row r="21">
          <cell r="G21">
            <v>148619.56400000001</v>
          </cell>
          <cell r="H21">
            <v>74607.020999999993</v>
          </cell>
          <cell r="I21">
            <v>74012.543000000005</v>
          </cell>
        </row>
        <row r="22">
          <cell r="G22">
            <v>14802.126</v>
          </cell>
          <cell r="H22">
            <v>7430.6669999999995</v>
          </cell>
          <cell r="I22">
            <v>7371.4589999999998</v>
          </cell>
        </row>
        <row r="23">
          <cell r="G23">
            <v>974.40200000000004</v>
          </cell>
          <cell r="H23">
            <v>252.37</v>
          </cell>
          <cell r="I23">
            <v>722.03200000000004</v>
          </cell>
        </row>
        <row r="24">
          <cell r="I24">
            <v>999.04100000000005</v>
          </cell>
        </row>
        <row r="25">
          <cell r="G25">
            <v>3993.1669999999999</v>
          </cell>
          <cell r="H25">
            <v>2004.57</v>
          </cell>
          <cell r="I25">
            <v>1988.597</v>
          </cell>
        </row>
        <row r="26">
          <cell r="G26">
            <v>31482.25</v>
          </cell>
          <cell r="H26">
            <v>16648.589</v>
          </cell>
          <cell r="I26">
            <v>14833.661</v>
          </cell>
        </row>
        <row r="27">
          <cell r="G27">
            <v>25586.231</v>
          </cell>
          <cell r="H27">
            <v>13410.718999999999</v>
          </cell>
          <cell r="I27">
            <v>12175.512000000001</v>
          </cell>
        </row>
        <row r="29">
          <cell r="G29">
            <v>0</v>
          </cell>
        </row>
        <row r="30">
          <cell r="G30">
            <v>24340.407999999999</v>
          </cell>
          <cell r="H30">
            <v>10679.356</v>
          </cell>
          <cell r="I30">
            <v>13661.052</v>
          </cell>
        </row>
        <row r="32">
          <cell r="G32">
            <v>465.31399999999996</v>
          </cell>
          <cell r="H32">
            <v>197.655</v>
          </cell>
          <cell r="I32">
            <v>267.65899999999999</v>
          </cell>
        </row>
        <row r="33">
          <cell r="G33">
            <v>2090.652</v>
          </cell>
          <cell r="H33">
            <v>1092.799</v>
          </cell>
          <cell r="I33">
            <v>997.85299999999995</v>
          </cell>
        </row>
        <row r="34">
          <cell r="G34">
            <v>0</v>
          </cell>
          <cell r="H34">
            <v>0</v>
          </cell>
          <cell r="I34">
            <v>0</v>
          </cell>
        </row>
        <row r="35">
          <cell r="G35">
            <v>1770.884</v>
          </cell>
          <cell r="H35">
            <v>629.298</v>
          </cell>
          <cell r="I35">
            <v>1141.586</v>
          </cell>
        </row>
        <row r="36">
          <cell r="G36">
            <v>1230.7260000000001</v>
          </cell>
          <cell r="H36">
            <v>1230.7260000000001</v>
          </cell>
          <cell r="I36">
            <v>0</v>
          </cell>
        </row>
        <row r="37">
          <cell r="G37">
            <v>58.334000000000003</v>
          </cell>
          <cell r="H37">
            <v>31.5</v>
          </cell>
          <cell r="I37">
            <v>26.834</v>
          </cell>
        </row>
        <row r="38">
          <cell r="G38">
            <v>3433.4360000000001</v>
          </cell>
          <cell r="H38">
            <v>1854.0550000000001</v>
          </cell>
          <cell r="I38">
            <v>1579.3810000000001</v>
          </cell>
        </row>
        <row r="39">
          <cell r="G39">
            <v>1152.748</v>
          </cell>
          <cell r="H39">
            <v>552.125</v>
          </cell>
          <cell r="I39">
            <v>600.62300000000005</v>
          </cell>
        </row>
        <row r="41">
          <cell r="G41">
            <v>0</v>
          </cell>
          <cell r="H41">
            <v>0</v>
          </cell>
          <cell r="I41">
            <v>0</v>
          </cell>
        </row>
        <row r="42">
          <cell r="G42">
            <v>87.427999999999997</v>
          </cell>
          <cell r="H42">
            <v>38.192999999999998</v>
          </cell>
          <cell r="I42">
            <v>49.234999999999999</v>
          </cell>
        </row>
        <row r="43">
          <cell r="G43">
            <v>0</v>
          </cell>
          <cell r="H43">
            <v>0</v>
          </cell>
          <cell r="I43">
            <v>0</v>
          </cell>
        </row>
        <row r="44">
          <cell r="G44">
            <v>186.90899999999999</v>
          </cell>
          <cell r="H44">
            <v>55.39</v>
          </cell>
          <cell r="I44">
            <v>131.51900000000001</v>
          </cell>
        </row>
        <row r="45">
          <cell r="G45">
            <v>270</v>
          </cell>
          <cell r="H45">
            <v>130</v>
          </cell>
          <cell r="I45">
            <v>140</v>
          </cell>
        </row>
        <row r="46">
          <cell r="G46">
            <v>608.41100000000006</v>
          </cell>
          <cell r="H46">
            <v>328.54199999999997</v>
          </cell>
          <cell r="I46">
            <v>279.86900000000003</v>
          </cell>
        </row>
        <row r="47">
          <cell r="G47">
            <v>9501.5080000000016</v>
          </cell>
          <cell r="H47">
            <v>4726.6980000000003</v>
          </cell>
          <cell r="I47">
            <v>4774.8100000000004</v>
          </cell>
        </row>
        <row r="48">
          <cell r="G48">
            <v>3961.806</v>
          </cell>
          <cell r="H48">
            <v>0</v>
          </cell>
          <cell r="I48">
            <v>3961.806</v>
          </cell>
        </row>
        <row r="49">
          <cell r="G49">
            <v>0</v>
          </cell>
          <cell r="H49">
            <v>0</v>
          </cell>
          <cell r="I49">
            <v>0</v>
          </cell>
        </row>
        <row r="50">
          <cell r="I50">
            <v>310.5</v>
          </cell>
        </row>
        <row r="51">
          <cell r="G51">
            <v>89558.062000000005</v>
          </cell>
          <cell r="H51">
            <v>44651.847000000002</v>
          </cell>
          <cell r="I51">
            <v>44906.214999999997</v>
          </cell>
        </row>
        <row r="52">
          <cell r="G52">
            <v>30389.916999999998</v>
          </cell>
          <cell r="H52">
            <v>11929.315999999999</v>
          </cell>
          <cell r="I52">
            <v>18460.600999999999</v>
          </cell>
        </row>
        <row r="54">
          <cell r="G54">
            <v>11250.473</v>
          </cell>
          <cell r="H54">
            <v>5760.2420000000002</v>
          </cell>
          <cell r="I54">
            <v>5490.2309999999998</v>
          </cell>
        </row>
        <row r="55">
          <cell r="G55">
            <v>1122.92</v>
          </cell>
          <cell r="H55">
            <v>574.93600000000004</v>
          </cell>
          <cell r="I55">
            <v>547.98399999999992</v>
          </cell>
        </row>
        <row r="56">
          <cell r="G56">
            <v>272.96299999999997</v>
          </cell>
          <cell r="H56">
            <v>139.75700000000001</v>
          </cell>
          <cell r="I56">
            <v>133.20599999999999</v>
          </cell>
        </row>
        <row r="57">
          <cell r="I57">
            <v>60.417999999999999</v>
          </cell>
        </row>
        <row r="58">
          <cell r="G58">
            <v>217.40900000000002</v>
          </cell>
          <cell r="H58">
            <v>128.27100000000002</v>
          </cell>
          <cell r="I58">
            <v>89.138000000000005</v>
          </cell>
        </row>
        <row r="59">
          <cell r="G59">
            <v>1979.9810000000002</v>
          </cell>
          <cell r="H59">
            <v>1168.1890000000001</v>
          </cell>
          <cell r="I59">
            <v>811.79200000000003</v>
          </cell>
        </row>
        <row r="60">
          <cell r="G60">
            <v>727.96399999999994</v>
          </cell>
          <cell r="H60">
            <v>429.49900000000002</v>
          </cell>
          <cell r="I60">
            <v>298.46499999999997</v>
          </cell>
        </row>
        <row r="61">
          <cell r="G61">
            <v>165.05099999999999</v>
          </cell>
          <cell r="H61">
            <v>107.283</v>
          </cell>
          <cell r="I61">
            <v>57.768000000000001</v>
          </cell>
        </row>
        <row r="63">
          <cell r="G63">
            <v>0</v>
          </cell>
          <cell r="H63">
            <v>0</v>
          </cell>
          <cell r="I63">
            <v>0</v>
          </cell>
        </row>
        <row r="64">
          <cell r="G64">
            <v>165.05099999999999</v>
          </cell>
          <cell r="H64">
            <v>107.283</v>
          </cell>
          <cell r="I64">
            <v>57.768000000000001</v>
          </cell>
        </row>
        <row r="65">
          <cell r="G65">
            <v>333.00799999999998</v>
          </cell>
          <cell r="H65">
            <v>196.47499999999999</v>
          </cell>
          <cell r="I65">
            <v>136.53299999999999</v>
          </cell>
        </row>
        <row r="66">
          <cell r="G66">
            <v>622.41399999999999</v>
          </cell>
          <cell r="H66">
            <v>367.22399999999999</v>
          </cell>
          <cell r="I66">
            <v>255.19</v>
          </cell>
        </row>
        <row r="67">
          <cell r="G67">
            <v>11796.698</v>
          </cell>
          <cell r="H67">
            <v>1884.0410000000002</v>
          </cell>
          <cell r="I67">
            <v>9912.6569999999992</v>
          </cell>
        </row>
        <row r="69">
          <cell r="G69">
            <v>4376.6939999999995</v>
          </cell>
          <cell r="H69">
            <v>151.21</v>
          </cell>
          <cell r="I69">
            <v>4225.4839999999995</v>
          </cell>
        </row>
        <row r="70">
          <cell r="G70">
            <v>6057.4439999999995</v>
          </cell>
          <cell r="H70">
            <v>644.90099999999995</v>
          </cell>
          <cell r="I70">
            <v>5412.5429999999997</v>
          </cell>
        </row>
        <row r="71">
          <cell r="G71">
            <v>301.81400000000002</v>
          </cell>
          <cell r="H71">
            <v>96.581000000000003</v>
          </cell>
          <cell r="I71">
            <v>205.233</v>
          </cell>
        </row>
        <row r="72">
          <cell r="G72">
            <v>210.846</v>
          </cell>
          <cell r="H72">
            <v>141.44900000000001</v>
          </cell>
          <cell r="I72">
            <v>69.397000000000006</v>
          </cell>
        </row>
        <row r="73">
          <cell r="G73">
            <v>849.9</v>
          </cell>
          <cell r="H73">
            <v>849.9</v>
          </cell>
          <cell r="I73">
            <v>0</v>
          </cell>
        </row>
        <row r="74">
          <cell r="G74">
            <v>0</v>
          </cell>
          <cell r="H74">
            <v>0</v>
          </cell>
          <cell r="I74">
            <v>0</v>
          </cell>
        </row>
        <row r="75">
          <cell r="G75">
            <v>1780.2</v>
          </cell>
          <cell r="H75">
            <v>1112.981</v>
          </cell>
          <cell r="I75">
            <v>667.21900000000005</v>
          </cell>
        </row>
        <row r="77">
          <cell r="G77">
            <v>0</v>
          </cell>
          <cell r="H77">
            <v>0</v>
          </cell>
          <cell r="I77">
            <v>0</v>
          </cell>
        </row>
        <row r="78">
          <cell r="G78">
            <v>43.823999999999998</v>
          </cell>
          <cell r="H78">
            <v>25.856000000000002</v>
          </cell>
          <cell r="I78">
            <v>17.968</v>
          </cell>
        </row>
        <row r="79">
          <cell r="G79">
            <v>430.62200000000001</v>
          </cell>
          <cell r="H79">
            <v>316.73</v>
          </cell>
          <cell r="I79">
            <v>113.892</v>
          </cell>
        </row>
        <row r="80">
          <cell r="G80">
            <v>649.01400000000001</v>
          </cell>
          <cell r="H80">
            <v>382.91800000000001</v>
          </cell>
          <cell r="I80">
            <v>266.096</v>
          </cell>
        </row>
        <row r="81">
          <cell r="G81">
            <v>31.737000000000002</v>
          </cell>
          <cell r="H81">
            <v>18.725000000000001</v>
          </cell>
          <cell r="I81">
            <v>13.012</v>
          </cell>
        </row>
        <row r="82">
          <cell r="G82">
            <v>0</v>
          </cell>
          <cell r="H82">
            <v>0</v>
          </cell>
          <cell r="I82">
            <v>0</v>
          </cell>
        </row>
        <row r="83">
          <cell r="G83">
            <v>0</v>
          </cell>
          <cell r="H83">
            <v>0</v>
          </cell>
          <cell r="I83">
            <v>0</v>
          </cell>
        </row>
        <row r="84">
          <cell r="G84">
            <v>625.00299999999993</v>
          </cell>
          <cell r="H84">
            <v>368.75200000000001</v>
          </cell>
          <cell r="I84">
            <v>256.25099999999998</v>
          </cell>
        </row>
        <row r="85">
          <cell r="G85">
            <v>0</v>
          </cell>
          <cell r="H85">
            <v>0</v>
          </cell>
          <cell r="I85">
            <v>0</v>
          </cell>
        </row>
        <row r="86">
          <cell r="G86">
            <v>0</v>
          </cell>
          <cell r="H86">
            <v>0</v>
          </cell>
          <cell r="I86">
            <v>0</v>
          </cell>
        </row>
        <row r="87">
          <cell r="G87">
            <v>0</v>
          </cell>
          <cell r="H87">
            <v>0</v>
          </cell>
          <cell r="I87">
            <v>0</v>
          </cell>
        </row>
        <row r="88">
          <cell r="I88">
            <v>0</v>
          </cell>
        </row>
        <row r="89">
          <cell r="G89">
            <v>27210.730000000003</v>
          </cell>
          <cell r="H89">
            <v>13867.656000000001</v>
          </cell>
          <cell r="I89">
            <v>13343.074000000001</v>
          </cell>
        </row>
        <row r="90">
          <cell r="G90">
            <v>59168.145000000004</v>
          </cell>
          <cell r="H90">
            <v>32722.531000000003</v>
          </cell>
          <cell r="I90">
            <v>26445.614000000001</v>
          </cell>
        </row>
        <row r="91">
          <cell r="G91">
            <v>20730.954000000002</v>
          </cell>
          <cell r="H91">
            <v>10365.477000000001</v>
          </cell>
          <cell r="I91">
            <v>10365.477000000001</v>
          </cell>
        </row>
        <row r="92">
          <cell r="G92">
            <v>2049.7380000000003</v>
          </cell>
          <cell r="H92">
            <v>1024.8690000000001</v>
          </cell>
          <cell r="I92">
            <v>1024.8690000000001</v>
          </cell>
        </row>
        <row r="93">
          <cell r="G93">
            <v>520.19600000000003</v>
          </cell>
          <cell r="H93">
            <v>260.09800000000001</v>
          </cell>
          <cell r="I93">
            <v>260.09800000000001</v>
          </cell>
        </row>
        <row r="94">
          <cell r="I94">
            <v>152.756</v>
          </cell>
        </row>
        <row r="95">
          <cell r="G95">
            <v>645.03400000000011</v>
          </cell>
          <cell r="H95">
            <v>380.57000000000005</v>
          </cell>
          <cell r="I95">
            <v>264.464</v>
          </cell>
        </row>
        <row r="96">
          <cell r="G96">
            <v>92.492999999999995</v>
          </cell>
          <cell r="H96">
            <v>54.570999999999998</v>
          </cell>
          <cell r="I96">
            <v>37.921999999999997</v>
          </cell>
        </row>
        <row r="97">
          <cell r="G97">
            <v>640</v>
          </cell>
          <cell r="H97">
            <v>310</v>
          </cell>
          <cell r="I97">
            <v>330</v>
          </cell>
        </row>
        <row r="98">
          <cell r="G98">
            <v>2226.8029999999999</v>
          </cell>
          <cell r="H98">
            <v>1319.3150000000001</v>
          </cell>
          <cell r="I98">
            <v>907.48799999999994</v>
          </cell>
        </row>
        <row r="100">
          <cell r="G100">
            <v>0</v>
          </cell>
          <cell r="H100">
            <v>0</v>
          </cell>
          <cell r="I100">
            <v>0</v>
          </cell>
        </row>
        <row r="101">
          <cell r="G101">
            <v>91.677999999999997</v>
          </cell>
          <cell r="H101">
            <v>59.591000000000001</v>
          </cell>
          <cell r="I101">
            <v>32.087000000000003</v>
          </cell>
        </row>
        <row r="102">
          <cell r="G102">
            <v>48.897999999999996</v>
          </cell>
          <cell r="H102">
            <v>28.85</v>
          </cell>
          <cell r="I102">
            <v>20.047999999999998</v>
          </cell>
        </row>
        <row r="103">
          <cell r="G103">
            <v>0</v>
          </cell>
          <cell r="H103">
            <v>0</v>
          </cell>
          <cell r="I103">
            <v>0</v>
          </cell>
        </row>
        <row r="104">
          <cell r="G104">
            <v>2086.2269999999999</v>
          </cell>
          <cell r="H104">
            <v>1230.874</v>
          </cell>
          <cell r="I104">
            <v>855.35299999999995</v>
          </cell>
        </row>
        <row r="105">
          <cell r="G105">
            <v>31957.415000000001</v>
          </cell>
          <cell r="H105">
            <v>18854.875</v>
          </cell>
          <cell r="I105">
            <v>13102.54</v>
          </cell>
        </row>
        <row r="106">
          <cell r="G106">
            <v>398025.43500000006</v>
          </cell>
          <cell r="H106">
            <v>214229.69300000003</v>
          </cell>
          <cell r="I106">
            <v>183795.74200000003</v>
          </cell>
        </row>
        <row r="107">
          <cell r="G107">
            <v>86946.812199999928</v>
          </cell>
          <cell r="H107">
            <v>72098.561889999954</v>
          </cell>
          <cell r="I107">
            <v>14848.250309999974</v>
          </cell>
        </row>
        <row r="109">
          <cell r="G109">
            <v>484972.24719999998</v>
          </cell>
          <cell r="H109">
            <v>286328.25488999998</v>
          </cell>
          <cell r="I109">
            <v>198643.99231</v>
          </cell>
        </row>
        <row r="112">
          <cell r="H112">
            <v>1172.7860000000001</v>
          </cell>
          <cell r="I112">
            <v>954.44577000000004</v>
          </cell>
        </row>
        <row r="113">
          <cell r="G113">
            <v>484972.24719999998</v>
          </cell>
          <cell r="H113">
            <v>286328.25488999998</v>
          </cell>
          <cell r="I113">
            <v>198643.99231</v>
          </cell>
        </row>
        <row r="114">
          <cell r="H114">
            <v>7.6</v>
          </cell>
        </row>
        <row r="115">
          <cell r="H115">
            <v>96.004999999999995</v>
          </cell>
        </row>
        <row r="116">
          <cell r="G116">
            <v>452.26861498086441</v>
          </cell>
          <cell r="H116">
            <v>244.14365015441859</v>
          </cell>
          <cell r="I116">
            <v>208.12496482644582</v>
          </cell>
        </row>
        <row r="118">
          <cell r="F118">
            <v>717.4276666666666</v>
          </cell>
          <cell r="H118">
            <v>877.03399999999999</v>
          </cell>
          <cell r="I118">
            <v>728.80577000000005</v>
          </cell>
        </row>
        <row r="119">
          <cell r="F119">
            <v>67190.688121666666</v>
          </cell>
          <cell r="G119">
            <v>212390.23235999999</v>
          </cell>
          <cell r="H119">
            <v>144133.92796999999</v>
          </cell>
          <cell r="I119">
            <v>68256.304390000005</v>
          </cell>
        </row>
        <row r="120">
          <cell r="G120">
            <v>257.99746331474284</v>
          </cell>
          <cell r="H120">
            <v>164.342463313851</v>
          </cell>
          <cell r="I120">
            <v>93.655000000891874</v>
          </cell>
        </row>
        <row r="133">
          <cell r="F133">
            <v>34.47591666666667</v>
          </cell>
          <cell r="H133">
            <v>35.902000000000001</v>
          </cell>
          <cell r="I133">
            <v>34.954000000000001</v>
          </cell>
        </row>
        <row r="134">
          <cell r="F134">
            <v>49892.960509416669</v>
          </cell>
          <cell r="G134">
            <v>89953.137090000004</v>
          </cell>
          <cell r="H134">
            <v>39368.302360000001</v>
          </cell>
          <cell r="I134">
            <v>50584.834730000002</v>
          </cell>
        </row>
        <row r="135">
          <cell r="G135">
            <v>2543.73200874642</v>
          </cell>
          <cell r="H135">
            <v>1096.5490045122835</v>
          </cell>
          <cell r="I135">
            <v>1447.1830042341364</v>
          </cell>
        </row>
        <row r="136">
          <cell r="F136">
            <v>189.70225000000002</v>
          </cell>
          <cell r="H136">
            <v>259.85000000000002</v>
          </cell>
          <cell r="I136">
            <v>190.68600000000001</v>
          </cell>
        </row>
        <row r="137">
          <cell r="F137">
            <v>79391.15043400001</v>
          </cell>
          <cell r="G137">
            <v>182628.87774999999</v>
          </cell>
          <cell r="H137">
            <v>102826.02456000001</v>
          </cell>
          <cell r="I137">
            <v>79802.853189999994</v>
          </cell>
        </row>
        <row r="138">
          <cell r="G138">
            <v>814.21700290574495</v>
          </cell>
          <cell r="H138">
            <v>395.71300581104481</v>
          </cell>
          <cell r="I138">
            <v>418.50399709470014</v>
          </cell>
        </row>
      </sheetData>
      <sheetData sheetId="14">
        <row r="107">
          <cell r="E107">
            <v>69558.75</v>
          </cell>
          <cell r="F107">
            <v>66766.25</v>
          </cell>
        </row>
        <row r="108">
          <cell r="F108">
            <v>385646.25</v>
          </cell>
        </row>
        <row r="110">
          <cell r="F110">
            <v>457.38250000000005</v>
          </cell>
        </row>
      </sheetData>
      <sheetData sheetId="15"/>
      <sheetData sheetId="16"/>
      <sheetData sheetId="17">
        <row r="9">
          <cell r="G9">
            <v>297373.12899999996</v>
          </cell>
          <cell r="H9">
            <v>162782.84399999998</v>
          </cell>
          <cell r="I9">
            <v>134590.285</v>
          </cell>
        </row>
        <row r="10">
          <cell r="G10">
            <v>59894.266000000003</v>
          </cell>
          <cell r="H10">
            <v>45400.932000000001</v>
          </cell>
          <cell r="I10">
            <v>14493.333999999999</v>
          </cell>
        </row>
        <row r="12">
          <cell r="G12">
            <v>21359.149999999998</v>
          </cell>
          <cell r="H12">
            <v>18536.832999999999</v>
          </cell>
          <cell r="I12">
            <v>2822.317</v>
          </cell>
        </row>
        <row r="13">
          <cell r="G13">
            <v>16724.349999999999</v>
          </cell>
          <cell r="H13">
            <v>16034.040999999999</v>
          </cell>
          <cell r="I13">
            <v>690.30899999999997</v>
          </cell>
        </row>
        <row r="14">
          <cell r="G14">
            <v>0</v>
          </cell>
          <cell r="H14">
            <v>0</v>
          </cell>
          <cell r="I14">
            <v>0</v>
          </cell>
        </row>
        <row r="15">
          <cell r="G15">
            <v>4634.7999999999993</v>
          </cell>
          <cell r="H15">
            <v>2502.7919999999999</v>
          </cell>
          <cell r="I15">
            <v>2132.0079999999998</v>
          </cell>
        </row>
        <row r="16">
          <cell r="G16">
            <v>4721.5389999999998</v>
          </cell>
          <cell r="H16">
            <v>3877.02</v>
          </cell>
          <cell r="I16">
            <v>844.51900000000001</v>
          </cell>
        </row>
        <row r="17">
          <cell r="G17">
            <v>0</v>
          </cell>
          <cell r="H17">
            <v>0</v>
          </cell>
          <cell r="I17">
            <v>0</v>
          </cell>
        </row>
        <row r="18">
          <cell r="G18">
            <v>33813.577000000005</v>
          </cell>
          <cell r="H18">
            <v>22987.079000000002</v>
          </cell>
          <cell r="I18">
            <v>10826.498</v>
          </cell>
        </row>
        <row r="19">
          <cell r="G19">
            <v>157053</v>
          </cell>
          <cell r="H19">
            <v>78600.435999999987</v>
          </cell>
          <cell r="I19">
            <v>78452.563999999998</v>
          </cell>
        </row>
        <row r="21">
          <cell r="G21">
            <v>136263.95600000001</v>
          </cell>
          <cell r="H21">
            <v>68404.505999999994</v>
          </cell>
          <cell r="I21">
            <v>67859.45</v>
          </cell>
        </row>
        <row r="22">
          <cell r="G22">
            <v>13584.516</v>
          </cell>
          <cell r="H22">
            <v>6819.4269999999997</v>
          </cell>
          <cell r="I22">
            <v>6765.0889999999999</v>
          </cell>
        </row>
        <row r="23">
          <cell r="G23">
            <v>988.35200000000009</v>
          </cell>
          <cell r="H23">
            <v>255.983</v>
          </cell>
          <cell r="I23">
            <v>732.36900000000003</v>
          </cell>
        </row>
        <row r="24">
          <cell r="I24">
            <v>1013.053</v>
          </cell>
        </row>
        <row r="25">
          <cell r="G25">
            <v>4181.933</v>
          </cell>
          <cell r="H25">
            <v>2099.33</v>
          </cell>
          <cell r="I25">
            <v>2082.6030000000001</v>
          </cell>
        </row>
        <row r="26">
          <cell r="G26">
            <v>31847.891</v>
          </cell>
          <cell r="H26">
            <v>16769.746999999999</v>
          </cell>
          <cell r="I26">
            <v>15078.144</v>
          </cell>
        </row>
        <row r="27">
          <cell r="G27">
            <v>28441.933000000001</v>
          </cell>
          <cell r="H27">
            <v>15588.406000000001</v>
          </cell>
          <cell r="I27">
            <v>12853.527</v>
          </cell>
        </row>
        <row r="29">
          <cell r="G29">
            <v>0</v>
          </cell>
        </row>
        <row r="30">
          <cell r="G30">
            <v>20136.039000000001</v>
          </cell>
          <cell r="H30">
            <v>6423.3229999999994</v>
          </cell>
          <cell r="I30">
            <v>13712.716</v>
          </cell>
        </row>
        <row r="32">
          <cell r="G32">
            <v>465.31399999999996</v>
          </cell>
          <cell r="H32">
            <v>197.655</v>
          </cell>
          <cell r="I32">
            <v>267.65899999999999</v>
          </cell>
        </row>
        <row r="33">
          <cell r="G33">
            <v>2090.652</v>
          </cell>
          <cell r="H33">
            <v>1092.799</v>
          </cell>
          <cell r="I33">
            <v>997.85299999999995</v>
          </cell>
        </row>
        <row r="34">
          <cell r="G34">
            <v>712.59999999999991</v>
          </cell>
          <cell r="H34">
            <v>384.80399999999997</v>
          </cell>
          <cell r="I34">
            <v>327.79599999999999</v>
          </cell>
        </row>
        <row r="35">
          <cell r="G35">
            <v>2290.085</v>
          </cell>
          <cell r="H35">
            <v>1021.78</v>
          </cell>
          <cell r="I35">
            <v>1268.3050000000001</v>
          </cell>
        </row>
        <row r="36">
          <cell r="G36">
            <v>1271.751</v>
          </cell>
          <cell r="H36">
            <v>1271.751</v>
          </cell>
          <cell r="I36">
            <v>0</v>
          </cell>
        </row>
        <row r="37">
          <cell r="G37">
            <v>58.334000000000003</v>
          </cell>
          <cell r="H37">
            <v>31.5</v>
          </cell>
          <cell r="I37">
            <v>26.834</v>
          </cell>
        </row>
        <row r="38">
          <cell r="G38">
            <v>3437.0439999999999</v>
          </cell>
          <cell r="H38">
            <v>1856.0039999999999</v>
          </cell>
          <cell r="I38">
            <v>1581.04</v>
          </cell>
        </row>
        <row r="39">
          <cell r="G39">
            <v>409.69500000000005</v>
          </cell>
          <cell r="H39">
            <v>222.51400000000001</v>
          </cell>
          <cell r="I39">
            <v>187.18100000000001</v>
          </cell>
        </row>
        <row r="41">
          <cell r="G41">
            <v>0</v>
          </cell>
          <cell r="H41">
            <v>0</v>
          </cell>
          <cell r="I41">
            <v>0</v>
          </cell>
        </row>
        <row r="42">
          <cell r="G42">
            <v>43.433</v>
          </cell>
          <cell r="H42">
            <v>20.366</v>
          </cell>
          <cell r="I42">
            <v>23.067</v>
          </cell>
        </row>
        <row r="43">
          <cell r="G43">
            <v>0</v>
          </cell>
          <cell r="H43">
            <v>0</v>
          </cell>
          <cell r="I43">
            <v>0</v>
          </cell>
        </row>
        <row r="44">
          <cell r="G44">
            <v>43.84</v>
          </cell>
          <cell r="H44">
            <v>43.84</v>
          </cell>
          <cell r="I44">
            <v>0</v>
          </cell>
        </row>
        <row r="45">
          <cell r="G45">
            <v>270</v>
          </cell>
          <cell r="H45">
            <v>130</v>
          </cell>
          <cell r="I45">
            <v>140</v>
          </cell>
        </row>
        <row r="46">
          <cell r="G46">
            <v>52.421999999999997</v>
          </cell>
          <cell r="H46">
            <v>28.308</v>
          </cell>
          <cell r="I46">
            <v>24.114000000000001</v>
          </cell>
        </row>
        <row r="47">
          <cell r="G47">
            <v>827.86500000000001</v>
          </cell>
          <cell r="H47">
            <v>344.51600000000002</v>
          </cell>
          <cell r="I47">
            <v>483.34899999999999</v>
          </cell>
        </row>
        <row r="48">
          <cell r="G48">
            <v>1.27</v>
          </cell>
          <cell r="H48">
            <v>0</v>
          </cell>
          <cell r="I48">
            <v>1.27</v>
          </cell>
        </row>
        <row r="49">
          <cell r="G49">
            <v>0</v>
          </cell>
          <cell r="H49">
            <v>0</v>
          </cell>
          <cell r="I49">
            <v>0</v>
          </cell>
        </row>
        <row r="50">
          <cell r="I50">
            <v>8571.4290000000001</v>
          </cell>
        </row>
        <row r="51">
          <cell r="G51">
            <v>58442.143000000004</v>
          </cell>
          <cell r="H51">
            <v>26067.134000000002</v>
          </cell>
          <cell r="I51">
            <v>32375.009000000002</v>
          </cell>
        </row>
        <row r="52">
          <cell r="G52">
            <v>29447.580999999998</v>
          </cell>
          <cell r="H52">
            <v>11291.865</v>
          </cell>
          <cell r="I52">
            <v>18155.716</v>
          </cell>
        </row>
        <row r="54">
          <cell r="G54">
            <v>11205.815999999999</v>
          </cell>
          <cell r="H54">
            <v>5737.3779999999997</v>
          </cell>
          <cell r="I54">
            <v>5468.4380000000001</v>
          </cell>
        </row>
        <row r="55">
          <cell r="G55">
            <v>1207.664</v>
          </cell>
          <cell r="H55">
            <v>618.32400000000007</v>
          </cell>
          <cell r="I55">
            <v>589.33999999999992</v>
          </cell>
        </row>
        <row r="56">
          <cell r="G56">
            <v>318.11199999999997</v>
          </cell>
          <cell r="H56">
            <v>162.87299999999999</v>
          </cell>
          <cell r="I56">
            <v>155.239</v>
          </cell>
        </row>
        <row r="57">
          <cell r="I57">
            <v>85.427000000000007</v>
          </cell>
        </row>
        <row r="58">
          <cell r="G58">
            <v>221.79499999999999</v>
          </cell>
          <cell r="H58">
            <v>133.077</v>
          </cell>
          <cell r="I58">
            <v>88.717999999999989</v>
          </cell>
        </row>
        <row r="59">
          <cell r="G59">
            <v>1978.508</v>
          </cell>
          <cell r="H59">
            <v>1187.105</v>
          </cell>
          <cell r="I59">
            <v>791.40300000000002</v>
          </cell>
        </row>
        <row r="60">
          <cell r="G60">
            <v>1108.1849999999999</v>
          </cell>
          <cell r="H60">
            <v>664.91099999999994</v>
          </cell>
          <cell r="I60">
            <v>443.274</v>
          </cell>
        </row>
        <row r="61">
          <cell r="G61">
            <v>166.04900000000001</v>
          </cell>
          <cell r="H61">
            <v>107.932</v>
          </cell>
          <cell r="I61">
            <v>58.116999999999997</v>
          </cell>
        </row>
        <row r="63">
          <cell r="G63">
            <v>0</v>
          </cell>
          <cell r="H63">
            <v>0</v>
          </cell>
          <cell r="I63">
            <v>0</v>
          </cell>
        </row>
        <row r="64">
          <cell r="G64">
            <v>166.04900000000001</v>
          </cell>
          <cell r="H64">
            <v>107.932</v>
          </cell>
          <cell r="I64">
            <v>58.116999999999997</v>
          </cell>
        </row>
        <row r="65">
          <cell r="G65">
            <v>173.20100000000002</v>
          </cell>
          <cell r="H65">
            <v>103.92100000000001</v>
          </cell>
          <cell r="I65">
            <v>69.28</v>
          </cell>
        </row>
        <row r="66">
          <cell r="G66">
            <v>610.69799999999998</v>
          </cell>
          <cell r="H66">
            <v>366.41899999999998</v>
          </cell>
          <cell r="I66">
            <v>244.279</v>
          </cell>
        </row>
        <row r="67">
          <cell r="G67">
            <v>10649.573999999999</v>
          </cell>
          <cell r="H67">
            <v>945.81</v>
          </cell>
          <cell r="I67">
            <v>9703.7639999999992</v>
          </cell>
        </row>
        <row r="69">
          <cell r="G69">
            <v>4376.6959999999999</v>
          </cell>
          <cell r="H69">
            <v>151.34100000000001</v>
          </cell>
          <cell r="I69">
            <v>4225.3549999999996</v>
          </cell>
        </row>
        <row r="70">
          <cell r="G70">
            <v>6057.4459999999999</v>
          </cell>
          <cell r="H70">
            <v>648.38499999999999</v>
          </cell>
          <cell r="I70">
            <v>5409.0609999999997</v>
          </cell>
        </row>
        <row r="71">
          <cell r="G71">
            <v>0</v>
          </cell>
          <cell r="H71">
            <v>0</v>
          </cell>
          <cell r="I71">
            <v>0</v>
          </cell>
        </row>
        <row r="72">
          <cell r="G72">
            <v>215.43200000000002</v>
          </cell>
          <cell r="H72">
            <v>146.084</v>
          </cell>
          <cell r="I72">
            <v>69.347999999999999</v>
          </cell>
        </row>
        <row r="73">
          <cell r="G73">
            <v>0</v>
          </cell>
          <cell r="H73">
            <v>0</v>
          </cell>
          <cell r="I73">
            <v>0</v>
          </cell>
        </row>
        <row r="74">
          <cell r="G74">
            <v>0</v>
          </cell>
          <cell r="H74">
            <v>0</v>
          </cell>
          <cell r="I74">
            <v>0</v>
          </cell>
        </row>
        <row r="75">
          <cell r="G75">
            <v>1637.125</v>
          </cell>
          <cell r="H75">
            <v>1178.6880000000001</v>
          </cell>
          <cell r="I75">
            <v>458.43700000000001</v>
          </cell>
        </row>
        <row r="77">
          <cell r="G77">
            <v>0</v>
          </cell>
          <cell r="H77">
            <v>0</v>
          </cell>
          <cell r="I77">
            <v>0</v>
          </cell>
        </row>
        <row r="78">
          <cell r="G78">
            <v>79.195000000000007</v>
          </cell>
          <cell r="H78">
            <v>47.517000000000003</v>
          </cell>
          <cell r="I78">
            <v>31.678000000000001</v>
          </cell>
        </row>
        <row r="79">
          <cell r="G79">
            <v>683.98500000000013</v>
          </cell>
          <cell r="H79">
            <v>606.80400000000009</v>
          </cell>
          <cell r="I79">
            <v>77.180999999999997</v>
          </cell>
        </row>
        <row r="80">
          <cell r="G80">
            <v>826.98800000000006</v>
          </cell>
          <cell r="H80">
            <v>496.19299999999998</v>
          </cell>
          <cell r="I80">
            <v>330.79500000000002</v>
          </cell>
        </row>
        <row r="81">
          <cell r="G81">
            <v>46.957000000000001</v>
          </cell>
          <cell r="H81">
            <v>28.173999999999999</v>
          </cell>
          <cell r="I81">
            <v>18.783000000000001</v>
          </cell>
        </row>
        <row r="82">
          <cell r="G82">
            <v>0</v>
          </cell>
          <cell r="H82">
            <v>0</v>
          </cell>
          <cell r="I82">
            <v>0</v>
          </cell>
        </row>
        <row r="83">
          <cell r="G83">
            <v>0</v>
          </cell>
          <cell r="H83">
            <v>0</v>
          </cell>
          <cell r="I83">
            <v>0</v>
          </cell>
        </row>
        <row r="84">
          <cell r="G84">
            <v>0</v>
          </cell>
          <cell r="H84">
            <v>0</v>
          </cell>
          <cell r="I84">
            <v>0</v>
          </cell>
        </row>
        <row r="85">
          <cell r="G85">
            <v>0</v>
          </cell>
          <cell r="H85">
            <v>0</v>
          </cell>
          <cell r="I85">
            <v>0</v>
          </cell>
        </row>
        <row r="86">
          <cell r="G86">
            <v>0</v>
          </cell>
          <cell r="H86">
            <v>0</v>
          </cell>
          <cell r="I86">
            <v>0</v>
          </cell>
        </row>
        <row r="87">
          <cell r="G87">
            <v>0</v>
          </cell>
          <cell r="H87">
            <v>0</v>
          </cell>
          <cell r="I87">
            <v>0</v>
          </cell>
        </row>
        <row r="88">
          <cell r="I88">
            <v>0</v>
          </cell>
        </row>
        <row r="89">
          <cell r="G89">
            <v>28994.562000000005</v>
          </cell>
          <cell r="H89">
            <v>14775.269000000002</v>
          </cell>
          <cell r="I89">
            <v>14219.293000000001</v>
          </cell>
        </row>
        <row r="91">
          <cell r="G91">
            <v>22017.894</v>
          </cell>
          <cell r="H91">
            <v>11008.947</v>
          </cell>
          <cell r="I91">
            <v>11008.947</v>
          </cell>
        </row>
        <row r="92">
          <cell r="G92">
            <v>2519.346</v>
          </cell>
          <cell r="H92">
            <v>1259.673</v>
          </cell>
          <cell r="I92">
            <v>1259.673</v>
          </cell>
        </row>
        <row r="93">
          <cell r="G93">
            <v>626.822</v>
          </cell>
          <cell r="H93">
            <v>313.411</v>
          </cell>
          <cell r="I93">
            <v>313.411</v>
          </cell>
        </row>
        <row r="94">
          <cell r="I94">
            <v>178.369</v>
          </cell>
        </row>
        <row r="95">
          <cell r="G95">
            <v>511.46100000000001</v>
          </cell>
          <cell r="H95">
            <v>306.87700000000001</v>
          </cell>
          <cell r="I95">
            <v>204.584</v>
          </cell>
        </row>
        <row r="96">
          <cell r="G96">
            <v>92.443000000000012</v>
          </cell>
          <cell r="H96">
            <v>55.465000000000003</v>
          </cell>
          <cell r="I96">
            <v>36.978000000000002</v>
          </cell>
        </row>
        <row r="97">
          <cell r="G97">
            <v>640</v>
          </cell>
          <cell r="H97">
            <v>310</v>
          </cell>
          <cell r="I97">
            <v>330</v>
          </cell>
        </row>
        <row r="98">
          <cell r="G98">
            <v>2229.8580000000002</v>
          </cell>
          <cell r="H98">
            <v>1342.527</v>
          </cell>
          <cell r="I98">
            <v>887.33100000000002</v>
          </cell>
        </row>
        <row r="100">
          <cell r="G100">
            <v>0</v>
          </cell>
          <cell r="H100">
            <v>0</v>
          </cell>
          <cell r="I100">
            <v>0</v>
          </cell>
        </row>
        <row r="101">
          <cell r="G101">
            <v>92.231999999999999</v>
          </cell>
          <cell r="H101">
            <v>59.951000000000001</v>
          </cell>
          <cell r="I101">
            <v>32.280999999999999</v>
          </cell>
        </row>
        <row r="102">
          <cell r="G102">
            <v>48.897999999999996</v>
          </cell>
          <cell r="H102">
            <v>29.338999999999999</v>
          </cell>
          <cell r="I102">
            <v>19.559000000000001</v>
          </cell>
        </row>
        <row r="103">
          <cell r="G103">
            <v>0</v>
          </cell>
          <cell r="H103">
            <v>0</v>
          </cell>
          <cell r="I103">
            <v>0</v>
          </cell>
        </row>
        <row r="104">
          <cell r="G104">
            <v>2088.7280000000001</v>
          </cell>
          <cell r="H104">
            <v>1253.2370000000001</v>
          </cell>
          <cell r="I104">
            <v>835.49099999999999</v>
          </cell>
        </row>
        <row r="105">
          <cell r="G105">
            <v>0</v>
          </cell>
          <cell r="H105">
            <v>0</v>
          </cell>
          <cell r="I105">
            <v>0</v>
          </cell>
        </row>
        <row r="106">
          <cell r="G106">
            <v>355815.272</v>
          </cell>
          <cell r="H106">
            <v>188849.97799999997</v>
          </cell>
          <cell r="I106">
            <v>166965.29399999999</v>
          </cell>
        </row>
        <row r="107">
          <cell r="G107">
            <v>120804.693</v>
          </cell>
          <cell r="H107">
            <v>95351.534000000014</v>
          </cell>
          <cell r="I107">
            <v>25453.158999999985</v>
          </cell>
        </row>
        <row r="109">
          <cell r="G109">
            <v>476619.96499999997</v>
          </cell>
          <cell r="H109">
            <v>284201.51199999999</v>
          </cell>
          <cell r="I109">
            <v>192418.45299999998</v>
          </cell>
        </row>
        <row r="112">
          <cell r="H112">
            <v>1179.3430000000001</v>
          </cell>
          <cell r="I112">
            <v>970.59999999999991</v>
          </cell>
        </row>
        <row r="113">
          <cell r="G113">
            <v>476619.96499999997</v>
          </cell>
          <cell r="H113">
            <v>284201.51199999999</v>
          </cell>
          <cell r="I113">
            <v>192418.45299999998</v>
          </cell>
        </row>
        <row r="114">
          <cell r="H114">
            <v>10.1</v>
          </cell>
        </row>
        <row r="115">
          <cell r="H115">
            <v>131.74</v>
          </cell>
        </row>
        <row r="116">
          <cell r="G116">
            <v>439.22982558711249</v>
          </cell>
          <cell r="H116">
            <v>240.98291336786667</v>
          </cell>
          <cell r="I116">
            <v>198.24691221924581</v>
          </cell>
        </row>
        <row r="118">
          <cell r="F118">
            <v>717.4276666666666</v>
          </cell>
          <cell r="H118">
            <v>881.11300000000006</v>
          </cell>
          <cell r="I118">
            <v>749.89599999999996</v>
          </cell>
        </row>
        <row r="119">
          <cell r="F119">
            <v>67190.688121666666</v>
          </cell>
          <cell r="G119">
            <v>215566.891</v>
          </cell>
          <cell r="H119">
            <v>145335.348</v>
          </cell>
          <cell r="I119">
            <v>70231.543000000005</v>
          </cell>
        </row>
        <row r="120">
          <cell r="G120">
            <v>258.60023053836039</v>
          </cell>
          <cell r="H120">
            <v>164.94518637223601</v>
          </cell>
          <cell r="I120">
            <v>93.655044166124384</v>
          </cell>
        </row>
        <row r="133">
          <cell r="F133">
            <v>34.47591666666667</v>
          </cell>
          <cell r="H133">
            <v>29.754000000000001</v>
          </cell>
          <cell r="I133">
            <v>28.99</v>
          </cell>
        </row>
        <row r="134">
          <cell r="F134">
            <v>49892.960509416669</v>
          </cell>
          <cell r="G134">
            <v>74580.554000000004</v>
          </cell>
          <cell r="H134">
            <v>32626.719000000001</v>
          </cell>
          <cell r="I134">
            <v>41953.834999999999</v>
          </cell>
        </row>
        <row r="135">
          <cell r="G135">
            <v>2543.7319959507913</v>
          </cell>
          <cell r="H135">
            <v>1096.5490018148821</v>
          </cell>
          <cell r="I135">
            <v>1447.182994135909</v>
          </cell>
        </row>
        <row r="136">
          <cell r="F136">
            <v>189.70225000000002</v>
          </cell>
          <cell r="H136">
            <v>268.476</v>
          </cell>
          <cell r="I136">
            <v>191.714</v>
          </cell>
        </row>
        <row r="137">
          <cell r="F137">
            <v>79391.15043400001</v>
          </cell>
          <cell r="G137">
            <v>186472.52000000002</v>
          </cell>
          <cell r="H137">
            <v>106239.44500000001</v>
          </cell>
          <cell r="I137">
            <v>80233.074999999997</v>
          </cell>
        </row>
        <row r="138">
          <cell r="G138">
            <v>814.21700153927679</v>
          </cell>
          <cell r="H138">
            <v>395.7130060042611</v>
          </cell>
          <cell r="I138">
            <v>418.50399553501569</v>
          </cell>
        </row>
      </sheetData>
      <sheetData sheetId="18"/>
      <sheetData sheetId="19">
        <row r="9">
          <cell r="G9">
            <v>284173.47399999999</v>
          </cell>
          <cell r="H9">
            <v>154005.50399999999</v>
          </cell>
          <cell r="I9">
            <v>130167.96999999999</v>
          </cell>
        </row>
        <row r="10">
          <cell r="G10">
            <v>51891.751000000004</v>
          </cell>
          <cell r="H10">
            <v>36256.625</v>
          </cell>
          <cell r="I10">
            <v>15635.126</v>
          </cell>
        </row>
        <row r="12">
          <cell r="G12">
            <v>17017.688999999998</v>
          </cell>
          <cell r="H12">
            <v>14557.39</v>
          </cell>
          <cell r="I12">
            <v>2460.299</v>
          </cell>
        </row>
        <row r="13">
          <cell r="G13">
            <v>13019.611000000001</v>
          </cell>
          <cell r="H13">
            <v>12398.428</v>
          </cell>
          <cell r="I13">
            <v>621.18299999999999</v>
          </cell>
        </row>
        <row r="14">
          <cell r="G14">
            <v>0</v>
          </cell>
          <cell r="H14">
            <v>0</v>
          </cell>
          <cell r="I14">
            <v>0</v>
          </cell>
        </row>
        <row r="15">
          <cell r="G15">
            <v>3998.078</v>
          </cell>
          <cell r="H15">
            <v>2158.962</v>
          </cell>
          <cell r="I15">
            <v>1839.116</v>
          </cell>
        </row>
        <row r="16">
          <cell r="G16">
            <v>7978.25</v>
          </cell>
          <cell r="H16">
            <v>3420.9940000000001</v>
          </cell>
          <cell r="I16">
            <v>4557.2560000000003</v>
          </cell>
        </row>
        <row r="17">
          <cell r="G17">
            <v>0</v>
          </cell>
          <cell r="H17">
            <v>0</v>
          </cell>
          <cell r="I17">
            <v>0</v>
          </cell>
        </row>
        <row r="18">
          <cell r="G18">
            <v>26895.812000000002</v>
          </cell>
          <cell r="H18">
            <v>18278.241000000002</v>
          </cell>
          <cell r="I18">
            <v>8617.5709999999999</v>
          </cell>
        </row>
        <row r="19">
          <cell r="G19">
            <v>155389.63199999998</v>
          </cell>
          <cell r="H19">
            <v>77791.248999999996</v>
          </cell>
          <cell r="I19">
            <v>77598.382999999987</v>
          </cell>
        </row>
        <row r="21">
          <cell r="G21">
            <v>135506.62299999999</v>
          </cell>
          <cell r="H21">
            <v>68024.324999999997</v>
          </cell>
          <cell r="I21">
            <v>67482.297999999995</v>
          </cell>
        </row>
        <row r="22">
          <cell r="G22">
            <v>13335.141</v>
          </cell>
          <cell r="H22">
            <v>6694.241</v>
          </cell>
          <cell r="I22">
            <v>6640.9</v>
          </cell>
        </row>
        <row r="23">
          <cell r="G23">
            <v>882.08500000000004</v>
          </cell>
          <cell r="H23">
            <v>228.46</v>
          </cell>
          <cell r="I23">
            <v>653.625</v>
          </cell>
        </row>
        <row r="24">
          <cell r="I24">
            <v>946.84299999999996</v>
          </cell>
        </row>
        <row r="25">
          <cell r="G25">
            <v>3764.4920000000002</v>
          </cell>
          <cell r="H25">
            <v>1889.7750000000001</v>
          </cell>
          <cell r="I25">
            <v>1874.7170000000001</v>
          </cell>
        </row>
        <row r="26">
          <cell r="G26">
            <v>32495.345999999998</v>
          </cell>
          <cell r="H26">
            <v>17126.402999999998</v>
          </cell>
          <cell r="I26">
            <v>15368.942999999999</v>
          </cell>
        </row>
        <row r="27">
          <cell r="G27">
            <v>31066.423999999999</v>
          </cell>
          <cell r="H27">
            <v>15543.357</v>
          </cell>
          <cell r="I27">
            <v>15523.066999999999</v>
          </cell>
        </row>
        <row r="29">
          <cell r="G29">
            <v>0</v>
          </cell>
        </row>
        <row r="30">
          <cell r="G30">
            <v>13330.321</v>
          </cell>
          <cell r="H30">
            <v>7287.8700000000008</v>
          </cell>
          <cell r="I30">
            <v>6042.4509999999991</v>
          </cell>
        </row>
        <row r="32">
          <cell r="G32">
            <v>465.31299999999999</v>
          </cell>
          <cell r="H32">
            <v>186.66200000000001</v>
          </cell>
          <cell r="I32">
            <v>278.65100000000001</v>
          </cell>
        </row>
        <row r="33">
          <cell r="G33">
            <v>2090.652</v>
          </cell>
          <cell r="H33">
            <v>1092.799</v>
          </cell>
          <cell r="I33">
            <v>997.85299999999995</v>
          </cell>
        </row>
        <row r="34">
          <cell r="G34">
            <v>0</v>
          </cell>
          <cell r="H34">
            <v>0</v>
          </cell>
          <cell r="I34">
            <v>0</v>
          </cell>
        </row>
        <row r="35">
          <cell r="G35">
            <v>2991.7289999999998</v>
          </cell>
          <cell r="H35">
            <v>1966.8409999999999</v>
          </cell>
          <cell r="I35">
            <v>1024.8879999999999</v>
          </cell>
        </row>
        <row r="36">
          <cell r="G36">
            <v>1271.751</v>
          </cell>
          <cell r="H36">
            <v>1271.751</v>
          </cell>
          <cell r="I36">
            <v>0</v>
          </cell>
        </row>
        <row r="37">
          <cell r="G37">
            <v>58.334000000000003</v>
          </cell>
          <cell r="H37">
            <v>31.5</v>
          </cell>
          <cell r="I37">
            <v>26.834</v>
          </cell>
        </row>
        <row r="38">
          <cell r="G38">
            <v>3439.7370000000001</v>
          </cell>
          <cell r="H38">
            <v>1857.4580000000001</v>
          </cell>
          <cell r="I38">
            <v>1582.279</v>
          </cell>
        </row>
        <row r="39">
          <cell r="G39">
            <v>683.98099999999999</v>
          </cell>
          <cell r="H39">
            <v>228.08700000000002</v>
          </cell>
          <cell r="I39">
            <v>455.89400000000001</v>
          </cell>
        </row>
        <row r="41">
          <cell r="G41">
            <v>20</v>
          </cell>
          <cell r="H41">
            <v>10.8</v>
          </cell>
          <cell r="I41">
            <v>9.1999999999999993</v>
          </cell>
        </row>
        <row r="42">
          <cell r="G42">
            <v>68.867000000000004</v>
          </cell>
          <cell r="H42">
            <v>17.943000000000001</v>
          </cell>
          <cell r="I42">
            <v>50.923999999999999</v>
          </cell>
        </row>
        <row r="43">
          <cell r="G43">
            <v>0</v>
          </cell>
          <cell r="H43">
            <v>0</v>
          </cell>
          <cell r="I43">
            <v>0</v>
          </cell>
        </row>
        <row r="44">
          <cell r="G44">
            <v>289.08800000000002</v>
          </cell>
          <cell r="H44">
            <v>49.89</v>
          </cell>
          <cell r="I44">
            <v>239.19800000000001</v>
          </cell>
        </row>
        <row r="45">
          <cell r="G45">
            <v>270</v>
          </cell>
          <cell r="H45">
            <v>130</v>
          </cell>
          <cell r="I45">
            <v>140</v>
          </cell>
        </row>
        <row r="46">
          <cell r="G46">
            <v>36.025999999999996</v>
          </cell>
          <cell r="H46">
            <v>19.454000000000001</v>
          </cell>
          <cell r="I46">
            <v>16.571999999999999</v>
          </cell>
        </row>
        <row r="47">
          <cell r="G47">
            <v>761.91500000000008</v>
          </cell>
          <cell r="H47">
            <v>652.77200000000005</v>
          </cell>
          <cell r="I47">
            <v>109.143</v>
          </cell>
        </row>
        <row r="48">
          <cell r="G48">
            <v>1566.9090000000001</v>
          </cell>
          <cell r="H48">
            <v>0</v>
          </cell>
          <cell r="I48">
            <v>1566.9090000000001</v>
          </cell>
        </row>
        <row r="49">
          <cell r="G49">
            <v>0</v>
          </cell>
          <cell r="H49">
            <v>0</v>
          </cell>
          <cell r="I49">
            <v>0</v>
          </cell>
        </row>
        <row r="50">
          <cell r="I50">
            <v>0</v>
          </cell>
        </row>
        <row r="51">
          <cell r="G51">
            <v>56060.044000000002</v>
          </cell>
          <cell r="H51">
            <v>24750.628000000001</v>
          </cell>
          <cell r="I51">
            <v>31309.416000000001</v>
          </cell>
        </row>
        <row r="52">
          <cell r="G52">
            <v>26961.887999999999</v>
          </cell>
          <cell r="H52">
            <v>9903.6910000000007</v>
          </cell>
          <cell r="I52">
            <v>17058.197</v>
          </cell>
        </row>
        <row r="54">
          <cell r="G54">
            <v>8765.4389999999985</v>
          </cell>
          <cell r="H54">
            <v>4487.9049999999997</v>
          </cell>
          <cell r="I54">
            <v>4277.5339999999997</v>
          </cell>
        </row>
        <row r="55">
          <cell r="G55">
            <v>928.96199999999999</v>
          </cell>
          <cell r="H55">
            <v>475.62800000000004</v>
          </cell>
          <cell r="I55">
            <v>453.33399999999995</v>
          </cell>
        </row>
        <row r="56">
          <cell r="G56">
            <v>263.06200000000001</v>
          </cell>
          <cell r="H56">
            <v>134.68799999999999</v>
          </cell>
          <cell r="I56">
            <v>128.374</v>
          </cell>
        </row>
        <row r="57">
          <cell r="I57">
            <v>55.502000000000002</v>
          </cell>
        </row>
        <row r="58">
          <cell r="G58">
            <v>198.31299999999999</v>
          </cell>
          <cell r="H58">
            <v>117.005</v>
          </cell>
          <cell r="I58">
            <v>81.308000000000007</v>
          </cell>
        </row>
        <row r="59">
          <cell r="G59">
            <v>1994.7269999999999</v>
          </cell>
          <cell r="H59">
            <v>1176.8889999999999</v>
          </cell>
          <cell r="I59">
            <v>817.83799999999997</v>
          </cell>
        </row>
        <row r="60">
          <cell r="G60">
            <v>1007.1899999999999</v>
          </cell>
          <cell r="H60">
            <v>594.24199999999996</v>
          </cell>
          <cell r="I60">
            <v>412.94799999999998</v>
          </cell>
        </row>
        <row r="61">
          <cell r="G61">
            <v>156.066</v>
          </cell>
          <cell r="H61">
            <v>101.443</v>
          </cell>
          <cell r="I61">
            <v>54.622999999999998</v>
          </cell>
        </row>
        <row r="63">
          <cell r="G63">
            <v>0</v>
          </cell>
          <cell r="H63">
            <v>0</v>
          </cell>
          <cell r="I63">
            <v>0</v>
          </cell>
        </row>
        <row r="64">
          <cell r="G64">
            <v>156.066</v>
          </cell>
          <cell r="H64">
            <v>101.443</v>
          </cell>
          <cell r="I64">
            <v>54.622999999999998</v>
          </cell>
        </row>
        <row r="65">
          <cell r="G65">
            <v>227.28</v>
          </cell>
          <cell r="H65">
            <v>134.095</v>
          </cell>
          <cell r="I65">
            <v>93.185000000000002</v>
          </cell>
        </row>
        <row r="66">
          <cell r="G66">
            <v>610.71199999999999</v>
          </cell>
          <cell r="H66">
            <v>360.32</v>
          </cell>
          <cell r="I66">
            <v>250.392</v>
          </cell>
        </row>
        <row r="67">
          <cell r="G67">
            <v>10651.829999999998</v>
          </cell>
          <cell r="H67">
            <v>943.47899999999993</v>
          </cell>
          <cell r="I67">
            <v>9708.3509999999987</v>
          </cell>
        </row>
        <row r="69">
          <cell r="G69">
            <v>4376.6959999999999</v>
          </cell>
          <cell r="H69">
            <v>151.21100000000001</v>
          </cell>
          <cell r="I69">
            <v>4225.4849999999997</v>
          </cell>
        </row>
        <row r="70">
          <cell r="G70">
            <v>6057.4459999999999</v>
          </cell>
          <cell r="H70">
            <v>644.90099999999995</v>
          </cell>
          <cell r="I70">
            <v>5412.5450000000001</v>
          </cell>
        </row>
        <row r="71">
          <cell r="G71">
            <v>0</v>
          </cell>
          <cell r="H71">
            <v>0</v>
          </cell>
          <cell r="I71">
            <v>0</v>
          </cell>
        </row>
        <row r="72">
          <cell r="G72">
            <v>217.68799999999999</v>
          </cell>
          <cell r="H72">
            <v>147.36699999999999</v>
          </cell>
          <cell r="I72">
            <v>70.320999999999998</v>
          </cell>
        </row>
        <row r="73">
          <cell r="G73">
            <v>0</v>
          </cell>
          <cell r="H73">
            <v>0</v>
          </cell>
          <cell r="I73">
            <v>0</v>
          </cell>
        </row>
        <row r="74">
          <cell r="G74">
            <v>0</v>
          </cell>
          <cell r="H74">
            <v>0</v>
          </cell>
          <cell r="I74">
            <v>0</v>
          </cell>
        </row>
        <row r="75">
          <cell r="G75">
            <v>2047.3030000000003</v>
          </cell>
          <cell r="H75">
            <v>1322.4950000000001</v>
          </cell>
          <cell r="I75">
            <v>724.80800000000011</v>
          </cell>
        </row>
        <row r="77">
          <cell r="G77">
            <v>0</v>
          </cell>
          <cell r="H77">
            <v>0</v>
          </cell>
          <cell r="I77">
            <v>0</v>
          </cell>
        </row>
        <row r="78">
          <cell r="G78">
            <v>127.822</v>
          </cell>
          <cell r="H78">
            <v>75.415000000000006</v>
          </cell>
          <cell r="I78">
            <v>52.406999999999996</v>
          </cell>
        </row>
        <row r="79">
          <cell r="G79">
            <v>866.83200000000011</v>
          </cell>
          <cell r="H79">
            <v>626.01700000000005</v>
          </cell>
          <cell r="I79">
            <v>240.815</v>
          </cell>
        </row>
        <row r="80">
          <cell r="G80">
            <v>892.46299999999997</v>
          </cell>
          <cell r="H80">
            <v>526.553</v>
          </cell>
          <cell r="I80">
            <v>365.91</v>
          </cell>
        </row>
        <row r="81">
          <cell r="G81">
            <v>25.186</v>
          </cell>
          <cell r="H81">
            <v>14.86</v>
          </cell>
          <cell r="I81">
            <v>10.326000000000001</v>
          </cell>
        </row>
        <row r="82">
          <cell r="G82">
            <v>0</v>
          </cell>
          <cell r="H82">
            <v>0</v>
          </cell>
          <cell r="I82">
            <v>0</v>
          </cell>
        </row>
        <row r="83">
          <cell r="G83">
            <v>0</v>
          </cell>
          <cell r="H83">
            <v>0</v>
          </cell>
          <cell r="I83">
            <v>0</v>
          </cell>
        </row>
        <row r="84">
          <cell r="G84">
            <v>135</v>
          </cell>
          <cell r="H84">
            <v>79.650000000000006</v>
          </cell>
          <cell r="I84">
            <v>55.35</v>
          </cell>
        </row>
        <row r="85">
          <cell r="G85">
            <v>0</v>
          </cell>
          <cell r="H85">
            <v>0</v>
          </cell>
          <cell r="I85">
            <v>0</v>
          </cell>
        </row>
        <row r="86">
          <cell r="G86">
            <v>0</v>
          </cell>
          <cell r="H86">
            <v>0</v>
          </cell>
          <cell r="I86">
            <v>0</v>
          </cell>
        </row>
        <row r="87">
          <cell r="G87">
            <v>0</v>
          </cell>
          <cell r="H87">
            <v>0</v>
          </cell>
          <cell r="I87">
            <v>0</v>
          </cell>
        </row>
        <row r="88">
          <cell r="I88">
            <v>0</v>
          </cell>
        </row>
        <row r="89">
          <cell r="G89">
            <v>29098.156000000003</v>
          </cell>
          <cell r="H89">
            <v>14846.937</v>
          </cell>
          <cell r="I89">
            <v>14251.219000000001</v>
          </cell>
        </row>
        <row r="91">
          <cell r="G91">
            <v>21872.274000000001</v>
          </cell>
          <cell r="H91">
            <v>10936.137000000001</v>
          </cell>
          <cell r="I91">
            <v>10936.137000000001</v>
          </cell>
        </row>
        <row r="92">
          <cell r="G92">
            <v>2345.1220000000003</v>
          </cell>
          <cell r="H92">
            <v>1172.5610000000001</v>
          </cell>
          <cell r="I92">
            <v>1172.5610000000001</v>
          </cell>
        </row>
        <row r="93">
          <cell r="G93">
            <v>543.41800000000001</v>
          </cell>
          <cell r="H93">
            <v>271.709</v>
          </cell>
          <cell r="I93">
            <v>271.709</v>
          </cell>
        </row>
        <row r="94">
          <cell r="I94">
            <v>167.239</v>
          </cell>
        </row>
        <row r="95">
          <cell r="G95">
            <v>624.39499999999998</v>
          </cell>
          <cell r="H95">
            <v>368.39300000000003</v>
          </cell>
          <cell r="I95">
            <v>256.00200000000001</v>
          </cell>
        </row>
        <row r="96">
          <cell r="G96">
            <v>92.445999999999998</v>
          </cell>
          <cell r="H96">
            <v>54.542999999999999</v>
          </cell>
          <cell r="I96">
            <v>37.902999999999999</v>
          </cell>
        </row>
        <row r="97">
          <cell r="G97">
            <v>640</v>
          </cell>
          <cell r="H97">
            <v>310</v>
          </cell>
          <cell r="I97">
            <v>330</v>
          </cell>
        </row>
        <row r="98">
          <cell r="G98">
            <v>2646.0230000000001</v>
          </cell>
          <cell r="H98">
            <v>1566.355</v>
          </cell>
          <cell r="I98">
            <v>1079.6679999999999</v>
          </cell>
        </row>
        <row r="100">
          <cell r="G100">
            <v>0</v>
          </cell>
          <cell r="H100">
            <v>0</v>
          </cell>
          <cell r="I100">
            <v>0</v>
          </cell>
        </row>
        <row r="101">
          <cell r="G101">
            <v>86.688000000000002</v>
          </cell>
          <cell r="H101">
            <v>56.347000000000001</v>
          </cell>
          <cell r="I101">
            <v>30.341000000000001</v>
          </cell>
        </row>
        <row r="102">
          <cell r="G102">
            <v>48.897999999999996</v>
          </cell>
          <cell r="H102">
            <v>28.85</v>
          </cell>
          <cell r="I102">
            <v>20.047999999999998</v>
          </cell>
        </row>
        <row r="103">
          <cell r="G103">
            <v>417</v>
          </cell>
          <cell r="H103">
            <v>246.03</v>
          </cell>
          <cell r="I103">
            <v>170.97</v>
          </cell>
        </row>
        <row r="104">
          <cell r="G104">
            <v>2093.4369999999999</v>
          </cell>
          <cell r="H104">
            <v>1235.1279999999999</v>
          </cell>
          <cell r="I104">
            <v>858.30899999999997</v>
          </cell>
        </row>
        <row r="105">
          <cell r="G105">
            <v>0</v>
          </cell>
          <cell r="H105">
            <v>0</v>
          </cell>
          <cell r="I105">
            <v>0</v>
          </cell>
        </row>
        <row r="106">
          <cell r="G106">
            <v>340233.51799999998</v>
          </cell>
          <cell r="H106">
            <v>178756.13199999998</v>
          </cell>
          <cell r="I106">
            <v>161477.386</v>
          </cell>
        </row>
        <row r="107">
          <cell r="G107">
            <v>93247.182130000001</v>
          </cell>
          <cell r="H107">
            <v>77404.834180000005</v>
          </cell>
          <cell r="I107">
            <v>15842.347949999996</v>
          </cell>
        </row>
        <row r="109">
          <cell r="G109">
            <v>433480.70013000001</v>
          </cell>
          <cell r="H109">
            <v>256160.96617999999</v>
          </cell>
          <cell r="I109">
            <v>177319.73394999999</v>
          </cell>
        </row>
        <row r="110">
          <cell r="G110">
            <v>0</v>
          </cell>
        </row>
        <row r="112">
          <cell r="H112">
            <v>1084.615</v>
          </cell>
          <cell r="I112">
            <v>909.81581000000006</v>
          </cell>
        </row>
        <row r="113">
          <cell r="G113">
            <v>433480.70013000001</v>
          </cell>
          <cell r="H113">
            <v>256160.96617999999</v>
          </cell>
          <cell r="I113">
            <v>177319.73394999999</v>
          </cell>
        </row>
        <row r="114">
          <cell r="H114">
            <v>18.100000000000001</v>
          </cell>
        </row>
        <row r="115">
          <cell r="H115">
            <v>226.46799999999999</v>
          </cell>
        </row>
        <row r="116">
          <cell r="G116">
            <v>431.0731598701492</v>
          </cell>
          <cell r="H116">
            <v>236.17686107973796</v>
          </cell>
          <cell r="I116">
            <v>194.89629879041121</v>
          </cell>
        </row>
        <row r="118">
          <cell r="F118">
            <v>717.4276666666666</v>
          </cell>
          <cell r="H118">
            <v>805.88700000000006</v>
          </cell>
          <cell r="I118">
            <v>698.05980999999997</v>
          </cell>
        </row>
        <row r="119">
          <cell r="F119">
            <v>67190.688121666666</v>
          </cell>
          <cell r="G119">
            <v>194916.18908000001</v>
          </cell>
          <cell r="H119">
            <v>129539.39757</v>
          </cell>
          <cell r="I119">
            <v>65376.791510000003</v>
          </cell>
        </row>
        <row r="120">
          <cell r="G120">
            <v>254.3963912560165</v>
          </cell>
          <cell r="H120">
            <v>160.74139124964168</v>
          </cell>
          <cell r="I120">
            <v>93.65500000637482</v>
          </cell>
        </row>
        <row r="133">
          <cell r="F133">
            <v>34.47591666666667</v>
          </cell>
          <cell r="H133">
            <v>23.294</v>
          </cell>
          <cell r="I133">
            <v>22.672000000000001</v>
          </cell>
        </row>
        <row r="134">
          <cell r="F134">
            <v>49892.960509416669</v>
          </cell>
          <cell r="G134">
            <v>58353.54565</v>
          </cell>
          <cell r="H134">
            <v>25543.012559999999</v>
          </cell>
          <cell r="I134">
            <v>32810.533089999997</v>
          </cell>
        </row>
        <row r="135">
          <cell r="G135">
            <v>2543.732011639373</v>
          </cell>
          <cell r="H135">
            <v>1096.5490066111445</v>
          </cell>
          <cell r="I135">
            <v>1447.1830050282285</v>
          </cell>
        </row>
        <row r="136">
          <cell r="F136">
            <v>189.70225000000002</v>
          </cell>
          <cell r="H136">
            <v>255.434</v>
          </cell>
          <cell r="I136">
            <v>189.084</v>
          </cell>
        </row>
        <row r="137">
          <cell r="F137">
            <v>79391.15043400001</v>
          </cell>
          <cell r="G137">
            <v>180210.96539999999</v>
          </cell>
          <cell r="H137">
            <v>101078.55605</v>
          </cell>
          <cell r="I137">
            <v>79132.409350000002</v>
          </cell>
        </row>
        <row r="138">
          <cell r="G138">
            <v>814.21700108055461</v>
          </cell>
          <cell r="H138">
            <v>395.71300629516821</v>
          </cell>
          <cell r="I138">
            <v>418.5039947853864</v>
          </cell>
        </row>
      </sheetData>
      <sheetData sheetId="20"/>
      <sheetData sheetId="21"/>
      <sheetData sheetId="22"/>
      <sheetData sheetId="23">
        <row r="9">
          <cell r="G9">
            <v>290662.94099999999</v>
          </cell>
          <cell r="H9">
            <v>156613.30299999999</v>
          </cell>
          <cell r="I9">
            <v>134049.63800000001</v>
          </cell>
        </row>
        <row r="10">
          <cell r="G10">
            <v>50143.741999999998</v>
          </cell>
          <cell r="H10">
            <v>31978.103999999999</v>
          </cell>
          <cell r="I10">
            <v>18165.637999999999</v>
          </cell>
        </row>
        <row r="12">
          <cell r="G12">
            <v>12717.176000000001</v>
          </cell>
          <cell r="H12">
            <v>11554.37</v>
          </cell>
          <cell r="I12">
            <v>1162.806</v>
          </cell>
        </row>
        <row r="13">
          <cell r="G13">
            <v>10618.246000000001</v>
          </cell>
          <cell r="H13">
            <v>10420.948</v>
          </cell>
          <cell r="I13">
            <v>197.298</v>
          </cell>
        </row>
        <row r="14">
          <cell r="G14">
            <v>0</v>
          </cell>
          <cell r="H14">
            <v>0</v>
          </cell>
          <cell r="I14">
            <v>0</v>
          </cell>
        </row>
        <row r="15">
          <cell r="G15">
            <v>2098.9300000000003</v>
          </cell>
          <cell r="H15">
            <v>1133.422</v>
          </cell>
          <cell r="I15">
            <v>965.50800000000004</v>
          </cell>
        </row>
        <row r="16">
          <cell r="G16">
            <v>15354.69</v>
          </cell>
          <cell r="H16">
            <v>8737.2890000000007</v>
          </cell>
          <cell r="I16">
            <v>6617.4009999999998</v>
          </cell>
        </row>
        <row r="17">
          <cell r="G17">
            <v>6.6970000000000001</v>
          </cell>
          <cell r="H17">
            <v>3.5470000000000002</v>
          </cell>
          <cell r="I17">
            <v>3.15</v>
          </cell>
        </row>
        <row r="18">
          <cell r="G18">
            <v>22065.179</v>
          </cell>
          <cell r="H18">
            <v>11682.897999999999</v>
          </cell>
          <cell r="I18">
            <v>10382.281000000001</v>
          </cell>
        </row>
        <row r="19">
          <cell r="G19">
            <v>164684.49399999998</v>
          </cell>
          <cell r="H19">
            <v>82465.658999999985</v>
          </cell>
          <cell r="I19">
            <v>82218.834999999992</v>
          </cell>
        </row>
        <row r="21">
          <cell r="G21">
            <v>144285.00199999998</v>
          </cell>
          <cell r="H21">
            <v>72431.070999999996</v>
          </cell>
          <cell r="I21">
            <v>71853.930999999997</v>
          </cell>
        </row>
        <row r="22">
          <cell r="G22">
            <v>13887.477999999999</v>
          </cell>
          <cell r="H22">
            <v>6971.5140000000001</v>
          </cell>
          <cell r="I22">
            <v>6915.9639999999999</v>
          </cell>
        </row>
        <row r="23">
          <cell r="G23">
            <v>847.56299999999999</v>
          </cell>
          <cell r="H23">
            <v>219.51900000000001</v>
          </cell>
          <cell r="I23">
            <v>628.04399999999998</v>
          </cell>
        </row>
        <row r="24">
          <cell r="I24">
            <v>927.80700000000002</v>
          </cell>
        </row>
        <row r="25">
          <cell r="G25">
            <v>3801.384</v>
          </cell>
          <cell r="H25">
            <v>1908.2950000000001</v>
          </cell>
          <cell r="I25">
            <v>1893.0889999999999</v>
          </cell>
        </row>
        <row r="26">
          <cell r="G26">
            <v>33885.347000000002</v>
          </cell>
          <cell r="H26">
            <v>18710.896000000001</v>
          </cell>
          <cell r="I26">
            <v>15174.450999999999</v>
          </cell>
        </row>
        <row r="27">
          <cell r="G27">
            <v>30498.147000000001</v>
          </cell>
          <cell r="H27">
            <v>17966.575000000001</v>
          </cell>
          <cell r="I27">
            <v>12531.572</v>
          </cell>
        </row>
        <row r="29">
          <cell r="G29">
            <v>0</v>
          </cell>
        </row>
        <row r="30">
          <cell r="G30">
            <v>11451.210999999999</v>
          </cell>
          <cell r="H30">
            <v>5492.0689999999995</v>
          </cell>
          <cell r="I30">
            <v>5959.1419999999998</v>
          </cell>
        </row>
        <row r="32">
          <cell r="G32">
            <v>457.84900000000005</v>
          </cell>
          <cell r="H32">
            <v>182.631</v>
          </cell>
          <cell r="I32">
            <v>275.21800000000002</v>
          </cell>
        </row>
        <row r="33">
          <cell r="G33">
            <v>2090.652</v>
          </cell>
          <cell r="H33">
            <v>1092.799</v>
          </cell>
          <cell r="I33">
            <v>997.85299999999995</v>
          </cell>
        </row>
        <row r="34">
          <cell r="G34">
            <v>0</v>
          </cell>
          <cell r="H34">
            <v>0</v>
          </cell>
          <cell r="I34">
            <v>0</v>
          </cell>
        </row>
        <row r="35">
          <cell r="G35">
            <v>1242.278</v>
          </cell>
          <cell r="H35">
            <v>482.13299999999998</v>
          </cell>
          <cell r="I35">
            <v>760.14499999999998</v>
          </cell>
        </row>
        <row r="36">
          <cell r="G36">
            <v>1230.7260000000001</v>
          </cell>
          <cell r="H36">
            <v>1230.7260000000001</v>
          </cell>
          <cell r="I36">
            <v>0</v>
          </cell>
        </row>
        <row r="37">
          <cell r="G37">
            <v>58.334000000000003</v>
          </cell>
          <cell r="H37">
            <v>31.5</v>
          </cell>
          <cell r="I37">
            <v>26.834</v>
          </cell>
        </row>
        <row r="38">
          <cell r="G38">
            <v>3439.741</v>
          </cell>
          <cell r="H38">
            <v>1857.46</v>
          </cell>
          <cell r="I38">
            <v>1582.2809999999999</v>
          </cell>
        </row>
        <row r="39">
          <cell r="G39">
            <v>872.27600000000007</v>
          </cell>
          <cell r="H39">
            <v>415.66100000000006</v>
          </cell>
          <cell r="I39">
            <v>456.61500000000001</v>
          </cell>
        </row>
        <row r="41">
          <cell r="G41">
            <v>0</v>
          </cell>
          <cell r="H41">
            <v>0</v>
          </cell>
          <cell r="I41">
            <v>0</v>
          </cell>
        </row>
        <row r="42">
          <cell r="G42">
            <v>99.393000000000001</v>
          </cell>
          <cell r="H42">
            <v>44.715000000000003</v>
          </cell>
          <cell r="I42">
            <v>54.677999999999997</v>
          </cell>
        </row>
        <row r="43">
          <cell r="G43">
            <v>0</v>
          </cell>
          <cell r="H43">
            <v>0</v>
          </cell>
          <cell r="I43">
            <v>0</v>
          </cell>
        </row>
        <row r="44">
          <cell r="G44">
            <v>295.19200000000001</v>
          </cell>
          <cell r="H44">
            <v>128.79300000000001</v>
          </cell>
          <cell r="I44">
            <v>166.399</v>
          </cell>
        </row>
        <row r="45">
          <cell r="G45">
            <v>270</v>
          </cell>
          <cell r="H45">
            <v>130</v>
          </cell>
          <cell r="I45">
            <v>140</v>
          </cell>
        </row>
        <row r="46">
          <cell r="G46">
            <v>207.691</v>
          </cell>
          <cell r="H46">
            <v>112.15300000000001</v>
          </cell>
          <cell r="I46">
            <v>95.537999999999997</v>
          </cell>
        </row>
        <row r="47">
          <cell r="G47">
            <v>494.47800000000001</v>
          </cell>
          <cell r="H47">
            <v>199.15899999999999</v>
          </cell>
          <cell r="I47">
            <v>295.31900000000002</v>
          </cell>
        </row>
        <row r="48">
          <cell r="G48">
            <v>1564.877</v>
          </cell>
          <cell r="H48">
            <v>0</v>
          </cell>
          <cell r="I48">
            <v>1564.877</v>
          </cell>
        </row>
        <row r="49">
          <cell r="G49">
            <v>0</v>
          </cell>
          <cell r="H49">
            <v>0</v>
          </cell>
          <cell r="I49">
            <v>0</v>
          </cell>
        </row>
        <row r="50">
          <cell r="I50">
            <v>0</v>
          </cell>
        </row>
        <row r="51">
          <cell r="G51">
            <v>94197.174999999988</v>
          </cell>
          <cell r="H51">
            <v>44730.222000000002</v>
          </cell>
          <cell r="I51">
            <v>49466.952999999994</v>
          </cell>
        </row>
        <row r="52">
          <cell r="G52">
            <v>31204.370999999999</v>
          </cell>
          <cell r="H52">
            <v>12053.666000000001</v>
          </cell>
          <cell r="I52">
            <v>19150.704999999998</v>
          </cell>
        </row>
        <row r="54">
          <cell r="G54">
            <v>8866.1830000000009</v>
          </cell>
          <cell r="H54">
            <v>4539.4859999999999</v>
          </cell>
          <cell r="I54">
            <v>4326.6970000000001</v>
          </cell>
        </row>
        <row r="55">
          <cell r="G55">
            <v>1025.732</v>
          </cell>
          <cell r="H55">
            <v>525.17499999999995</v>
          </cell>
          <cell r="I55">
            <v>500.55700000000002</v>
          </cell>
        </row>
        <row r="56">
          <cell r="G56">
            <v>277.92599999999999</v>
          </cell>
          <cell r="H56">
            <v>142.298</v>
          </cell>
          <cell r="I56">
            <v>135.62799999999999</v>
          </cell>
        </row>
        <row r="57">
          <cell r="I57">
            <v>57.113</v>
          </cell>
        </row>
        <row r="58">
          <cell r="G58">
            <v>204.75400000000002</v>
          </cell>
          <cell r="H58">
            <v>108.52</v>
          </cell>
          <cell r="I58">
            <v>96.234000000000009</v>
          </cell>
        </row>
        <row r="59">
          <cell r="G59">
            <v>2029.0149999999999</v>
          </cell>
          <cell r="H59">
            <v>1075.3779999999999</v>
          </cell>
          <cell r="I59">
            <v>953.63699999999994</v>
          </cell>
        </row>
        <row r="60">
          <cell r="G60">
            <v>197.19</v>
          </cell>
          <cell r="H60">
            <v>104.511</v>
          </cell>
          <cell r="I60">
            <v>92.679000000000002</v>
          </cell>
        </row>
        <row r="61">
          <cell r="G61">
            <v>147.21199999999999</v>
          </cell>
          <cell r="H61">
            <v>78.021999999999991</v>
          </cell>
          <cell r="I61">
            <v>69.190000000000012</v>
          </cell>
        </row>
        <row r="63">
          <cell r="G63">
            <v>0.129</v>
          </cell>
          <cell r="H63">
            <v>6.8000000000000005E-2</v>
          </cell>
          <cell r="I63">
            <v>6.0999999999999999E-2</v>
          </cell>
        </row>
        <row r="64">
          <cell r="G64">
            <v>147.083</v>
          </cell>
          <cell r="H64">
            <v>77.953999999999994</v>
          </cell>
          <cell r="I64">
            <v>69.129000000000005</v>
          </cell>
        </row>
        <row r="65">
          <cell r="G65">
            <v>538.91999999999996</v>
          </cell>
          <cell r="H65">
            <v>285.62799999999999</v>
          </cell>
          <cell r="I65">
            <v>253.292</v>
          </cell>
        </row>
        <row r="66">
          <cell r="G66">
            <v>612.51099999999997</v>
          </cell>
          <cell r="H66">
            <v>324.63099999999997</v>
          </cell>
          <cell r="I66">
            <v>287.88</v>
          </cell>
        </row>
        <row r="67">
          <cell r="G67">
            <v>11768.204</v>
          </cell>
          <cell r="H67">
            <v>1862.8160000000003</v>
          </cell>
          <cell r="I67">
            <v>9905.387999999999</v>
          </cell>
        </row>
        <row r="69">
          <cell r="G69">
            <v>4376.695999999999</v>
          </cell>
          <cell r="H69">
            <v>150.43600000000001</v>
          </cell>
          <cell r="I69">
            <v>4226.2599999999993</v>
          </cell>
        </row>
        <row r="70">
          <cell r="G70">
            <v>6057.4439999999995</v>
          </cell>
          <cell r="H70">
            <v>623.995</v>
          </cell>
          <cell r="I70">
            <v>5433.4489999999996</v>
          </cell>
        </row>
        <row r="71">
          <cell r="G71">
            <v>257.25299999999999</v>
          </cell>
          <cell r="H71">
            <v>82.320999999999998</v>
          </cell>
          <cell r="I71">
            <v>174.93199999999999</v>
          </cell>
        </row>
        <row r="72">
          <cell r="G72">
            <v>217.68799999999999</v>
          </cell>
          <cell r="H72">
            <v>146.941</v>
          </cell>
          <cell r="I72">
            <v>70.747</v>
          </cell>
        </row>
        <row r="73">
          <cell r="G73">
            <v>859.12300000000005</v>
          </cell>
          <cell r="H73">
            <v>859.12300000000005</v>
          </cell>
          <cell r="I73">
            <v>0</v>
          </cell>
        </row>
        <row r="74">
          <cell r="G74">
            <v>0</v>
          </cell>
          <cell r="H74">
            <v>0</v>
          </cell>
          <cell r="I74">
            <v>0</v>
          </cell>
        </row>
        <row r="75">
          <cell r="G75">
            <v>5422.4979999999996</v>
          </cell>
          <cell r="H75">
            <v>2950.0879999999997</v>
          </cell>
          <cell r="I75">
            <v>2472.41</v>
          </cell>
        </row>
        <row r="77">
          <cell r="G77">
            <v>0</v>
          </cell>
          <cell r="H77">
            <v>0</v>
          </cell>
          <cell r="I77">
            <v>0</v>
          </cell>
        </row>
        <row r="78">
          <cell r="G78">
            <v>120.253</v>
          </cell>
          <cell r="H78">
            <v>63.734000000000002</v>
          </cell>
          <cell r="I78">
            <v>56.518999999999998</v>
          </cell>
        </row>
        <row r="79">
          <cell r="G79">
            <v>666.34400000000005</v>
          </cell>
          <cell r="H79">
            <v>429.32600000000002</v>
          </cell>
          <cell r="I79">
            <v>237.018</v>
          </cell>
        </row>
        <row r="80">
          <cell r="G80">
            <v>907.83199999999999</v>
          </cell>
          <cell r="H80">
            <v>481.15100000000001</v>
          </cell>
          <cell r="I80">
            <v>426.68099999999998</v>
          </cell>
        </row>
        <row r="81">
          <cell r="G81">
            <v>61.215000000000003</v>
          </cell>
          <cell r="H81">
            <v>32.444000000000003</v>
          </cell>
          <cell r="I81">
            <v>28.771000000000001</v>
          </cell>
        </row>
        <row r="82">
          <cell r="G82">
            <v>0</v>
          </cell>
          <cell r="H82">
            <v>0</v>
          </cell>
          <cell r="I82">
            <v>0</v>
          </cell>
        </row>
        <row r="83">
          <cell r="G83">
            <v>0</v>
          </cell>
          <cell r="H83">
            <v>0</v>
          </cell>
          <cell r="I83">
            <v>0</v>
          </cell>
        </row>
        <row r="84">
          <cell r="G84">
            <v>3666.8540000000003</v>
          </cell>
          <cell r="H84">
            <v>1943.433</v>
          </cell>
          <cell r="I84">
            <v>1723.421</v>
          </cell>
        </row>
        <row r="85">
          <cell r="G85">
            <v>0</v>
          </cell>
          <cell r="H85">
            <v>0</v>
          </cell>
          <cell r="I85">
            <v>0</v>
          </cell>
        </row>
        <row r="86">
          <cell r="G86">
            <v>0</v>
          </cell>
          <cell r="H86">
            <v>0</v>
          </cell>
          <cell r="I86">
            <v>0</v>
          </cell>
        </row>
        <row r="87">
          <cell r="G87">
            <v>0</v>
          </cell>
          <cell r="H87">
            <v>0</v>
          </cell>
          <cell r="I87">
            <v>0</v>
          </cell>
        </row>
        <row r="88">
          <cell r="I88">
            <v>0</v>
          </cell>
        </row>
        <row r="89">
          <cell r="G89">
            <v>26868.437999999998</v>
          </cell>
          <cell r="H89">
            <v>13530.642</v>
          </cell>
          <cell r="I89">
            <v>13337.795999999998</v>
          </cell>
        </row>
        <row r="90">
          <cell r="G90">
            <v>62992.804000000004</v>
          </cell>
          <cell r="H90">
            <v>32676.556</v>
          </cell>
          <cell r="I90">
            <v>30316.248</v>
          </cell>
        </row>
        <row r="91">
          <cell r="G91">
            <v>19591.096000000001</v>
          </cell>
          <cell r="H91">
            <v>9795.5480000000007</v>
          </cell>
          <cell r="I91">
            <v>9795.5480000000007</v>
          </cell>
        </row>
        <row r="92">
          <cell r="G92">
            <v>2242.5839999999998</v>
          </cell>
          <cell r="H92">
            <v>1121.2919999999999</v>
          </cell>
          <cell r="I92">
            <v>1121.2919999999999</v>
          </cell>
        </row>
        <row r="93">
          <cell r="G93">
            <v>532.83199999999999</v>
          </cell>
          <cell r="H93">
            <v>266.416</v>
          </cell>
          <cell r="I93">
            <v>266.416</v>
          </cell>
        </row>
        <row r="94">
          <cell r="I94">
            <v>157.22200000000001</v>
          </cell>
        </row>
        <row r="95">
          <cell r="G95">
            <v>1243.8899999999999</v>
          </cell>
          <cell r="H95">
            <v>659.26199999999994</v>
          </cell>
          <cell r="I95">
            <v>584.62799999999993</v>
          </cell>
        </row>
        <row r="96">
          <cell r="G96">
            <v>92.490000000000009</v>
          </cell>
          <cell r="H96">
            <v>49.02</v>
          </cell>
          <cell r="I96">
            <v>43.47</v>
          </cell>
        </row>
        <row r="97">
          <cell r="G97">
            <v>640</v>
          </cell>
          <cell r="H97">
            <v>310</v>
          </cell>
          <cell r="I97">
            <v>330</v>
          </cell>
        </row>
        <row r="98">
          <cell r="G98">
            <v>2211.1019999999999</v>
          </cell>
          <cell r="H98">
            <v>1171.8820000000001</v>
          </cell>
          <cell r="I98">
            <v>1039.22</v>
          </cell>
        </row>
        <row r="100">
          <cell r="G100">
            <v>0.06</v>
          </cell>
          <cell r="H100">
            <v>0.03</v>
          </cell>
          <cell r="I100">
            <v>0.03</v>
          </cell>
        </row>
        <row r="101">
          <cell r="G101">
            <v>81.697000000000003</v>
          </cell>
          <cell r="H101">
            <v>43.298999999999999</v>
          </cell>
          <cell r="I101">
            <v>38.398000000000003</v>
          </cell>
        </row>
        <row r="102">
          <cell r="G102">
            <v>48.897999999999996</v>
          </cell>
          <cell r="H102">
            <v>25.916</v>
          </cell>
          <cell r="I102">
            <v>22.981999999999999</v>
          </cell>
        </row>
        <row r="103">
          <cell r="G103">
            <v>0</v>
          </cell>
          <cell r="H103">
            <v>0</v>
          </cell>
          <cell r="I103">
            <v>0</v>
          </cell>
        </row>
        <row r="104">
          <cell r="G104">
            <v>2080.4470000000001</v>
          </cell>
          <cell r="H104">
            <v>1102.6369999999999</v>
          </cell>
          <cell r="I104">
            <v>977.81</v>
          </cell>
        </row>
        <row r="105">
          <cell r="G105">
            <v>36124.366000000002</v>
          </cell>
          <cell r="H105">
            <v>19145.914000000001</v>
          </cell>
          <cell r="I105">
            <v>16978.452000000001</v>
          </cell>
        </row>
        <row r="106">
          <cell r="G106">
            <v>384860.11600000004</v>
          </cell>
          <cell r="H106">
            <v>201343.52499999999</v>
          </cell>
          <cell r="I106">
            <v>183516.59100000001</v>
          </cell>
        </row>
        <row r="107">
          <cell r="G107">
            <v>48296.344000000012</v>
          </cell>
          <cell r="H107">
            <v>29219.203000000009</v>
          </cell>
          <cell r="I107">
            <v>19077.141000000003</v>
          </cell>
        </row>
        <row r="109">
          <cell r="G109">
            <v>433156.46</v>
          </cell>
          <cell r="H109">
            <v>230562.728</v>
          </cell>
          <cell r="I109">
            <v>202593.73200000002</v>
          </cell>
        </row>
        <row r="112">
          <cell r="H112">
            <v>1133.096</v>
          </cell>
          <cell r="I112">
            <v>958.64400000000001</v>
          </cell>
        </row>
        <row r="113">
          <cell r="G113">
            <v>433156.46</v>
          </cell>
          <cell r="H113">
            <v>230562.728</v>
          </cell>
          <cell r="I113">
            <v>202593.73200000002</v>
          </cell>
        </row>
        <row r="114">
          <cell r="H114">
            <v>10.7</v>
          </cell>
        </row>
        <row r="115">
          <cell r="H115">
            <v>135.69499999999999</v>
          </cell>
        </row>
        <row r="116">
          <cell r="G116">
            <v>414.81395862312621</v>
          </cell>
          <cell r="H116">
            <v>203.48031234776224</v>
          </cell>
          <cell r="I116">
            <v>211.33364627536398</v>
          </cell>
        </row>
        <row r="118">
          <cell r="F118">
            <v>717.4276666666666</v>
          </cell>
          <cell r="H118">
            <v>829.702</v>
          </cell>
          <cell r="I118">
            <v>728.94299999999998</v>
          </cell>
        </row>
        <row r="119">
          <cell r="F119">
            <v>67190.688121666666</v>
          </cell>
          <cell r="G119">
            <v>152126.31099999999</v>
          </cell>
          <cell r="H119">
            <v>83857.187999999995</v>
          </cell>
          <cell r="I119">
            <v>68269.123000000007</v>
          </cell>
        </row>
        <row r="120">
          <cell r="G120">
            <v>194.72399788311458</v>
          </cell>
          <cell r="H120">
            <v>101.06904406642384</v>
          </cell>
          <cell r="I120">
            <v>93.65495381669075</v>
          </cell>
        </row>
        <row r="133">
          <cell r="F133">
            <v>34.47591666666667</v>
          </cell>
          <cell r="H133">
            <v>38.024000000000001</v>
          </cell>
          <cell r="I133">
            <v>37.128999999999998</v>
          </cell>
        </row>
        <row r="134">
          <cell r="F134">
            <v>49892.960509416669</v>
          </cell>
          <cell r="G134">
            <v>95427.636999999988</v>
          </cell>
          <cell r="H134">
            <v>41695.178999999996</v>
          </cell>
          <cell r="I134">
            <v>53732.457999999999</v>
          </cell>
        </row>
        <row r="135">
          <cell r="G135">
            <v>2543.7320059560625</v>
          </cell>
          <cell r="H135">
            <v>1096.5489953713443</v>
          </cell>
          <cell r="I135">
            <v>1447.1830105847182</v>
          </cell>
        </row>
        <row r="136">
          <cell r="F136">
            <v>189.70225000000002</v>
          </cell>
          <cell r="H136">
            <v>265.37</v>
          </cell>
          <cell r="I136">
            <v>192.572</v>
          </cell>
        </row>
        <row r="137">
          <cell r="F137">
            <v>79391.15043400001</v>
          </cell>
          <cell r="G137">
            <v>185602.51199999999</v>
          </cell>
          <cell r="H137">
            <v>105010.361</v>
          </cell>
          <cell r="I137">
            <v>80592.150999999998</v>
          </cell>
        </row>
        <row r="138">
          <cell r="G138">
            <v>814.21700156422094</v>
          </cell>
          <cell r="H138">
            <v>395.71300825262841</v>
          </cell>
          <cell r="I138">
            <v>418.50399331159252</v>
          </cell>
        </row>
      </sheetData>
      <sheetData sheetId="24">
        <row r="107">
          <cell r="E107">
            <v>69558.75</v>
          </cell>
          <cell r="F107">
            <v>66766.25</v>
          </cell>
        </row>
        <row r="108">
          <cell r="F108">
            <v>385646.25</v>
          </cell>
        </row>
        <row r="110">
          <cell r="F110">
            <v>457.38250000000005</v>
          </cell>
        </row>
      </sheetData>
      <sheetData sheetId="25"/>
      <sheetData sheetId="26"/>
      <sheetData sheetId="27"/>
      <sheetData sheetId="28">
        <row r="9">
          <cell r="G9">
            <v>296366.80100000004</v>
          </cell>
          <cell r="H9">
            <v>150287.10700000002</v>
          </cell>
          <cell r="I9">
            <v>146079.69400000002</v>
          </cell>
        </row>
        <row r="10">
          <cell r="G10">
            <v>51451.656000000003</v>
          </cell>
          <cell r="H10">
            <v>28034.645</v>
          </cell>
          <cell r="I10">
            <v>23417.010999999999</v>
          </cell>
        </row>
        <row r="12">
          <cell r="G12">
            <v>10372.546999999999</v>
          </cell>
          <cell r="H12">
            <v>8041.8829999999998</v>
          </cell>
          <cell r="I12">
            <v>2330.6639999999998</v>
          </cell>
        </row>
        <row r="13">
          <cell r="G13">
            <v>6445.8369999999995</v>
          </cell>
          <cell r="H13">
            <v>5921.46</v>
          </cell>
          <cell r="I13">
            <v>524.37699999999995</v>
          </cell>
        </row>
        <row r="14">
          <cell r="G14">
            <v>0</v>
          </cell>
          <cell r="H14">
            <v>0</v>
          </cell>
          <cell r="I14">
            <v>0</v>
          </cell>
        </row>
        <row r="15">
          <cell r="G15">
            <v>3926.71</v>
          </cell>
          <cell r="H15">
            <v>2120.4229999999998</v>
          </cell>
          <cell r="I15">
            <v>1806.287</v>
          </cell>
        </row>
        <row r="16">
          <cell r="G16">
            <v>7648.8149999999996</v>
          </cell>
          <cell r="H16">
            <v>2301.3159999999998</v>
          </cell>
          <cell r="I16">
            <v>5347.4989999999998</v>
          </cell>
        </row>
        <row r="17">
          <cell r="G17">
            <v>3920.6109999999999</v>
          </cell>
          <cell r="H17">
            <v>2077.9319999999998</v>
          </cell>
          <cell r="I17">
            <v>1842.6790000000001</v>
          </cell>
        </row>
        <row r="18">
          <cell r="G18">
            <v>29509.682999999997</v>
          </cell>
          <cell r="H18">
            <v>15613.513999999999</v>
          </cell>
          <cell r="I18">
            <v>13896.169</v>
          </cell>
        </row>
        <row r="19">
          <cell r="G19">
            <v>151536.39600000001</v>
          </cell>
          <cell r="H19">
            <v>75856.100000000006</v>
          </cell>
          <cell r="I19">
            <v>75680.296000000017</v>
          </cell>
        </row>
        <row r="21">
          <cell r="G21">
            <v>131363.005</v>
          </cell>
          <cell r="H21">
            <v>65944.229000000007</v>
          </cell>
          <cell r="I21">
            <v>65418.775999999998</v>
          </cell>
        </row>
        <row r="22">
          <cell r="G22">
            <v>13240.083999999999</v>
          </cell>
          <cell r="H22">
            <v>6646.5219999999999</v>
          </cell>
          <cell r="I22">
            <v>6593.5619999999999</v>
          </cell>
        </row>
        <row r="23">
          <cell r="G23">
            <v>885.476</v>
          </cell>
          <cell r="H23">
            <v>229.33799999999999</v>
          </cell>
          <cell r="I23">
            <v>656.13800000000003</v>
          </cell>
        </row>
        <row r="24">
          <cell r="I24">
            <v>1006.811</v>
          </cell>
        </row>
        <row r="25">
          <cell r="G25">
            <v>4026.1220000000003</v>
          </cell>
          <cell r="H25">
            <v>2021.1130000000001</v>
          </cell>
          <cell r="I25">
            <v>2005.009</v>
          </cell>
        </row>
        <row r="26">
          <cell r="G26">
            <v>34006.415999999997</v>
          </cell>
          <cell r="H26">
            <v>18781.366000000002</v>
          </cell>
          <cell r="I26">
            <v>15225.05</v>
          </cell>
        </row>
        <row r="27">
          <cell r="G27">
            <v>44859.964</v>
          </cell>
          <cell r="H27">
            <v>20660.371000000003</v>
          </cell>
          <cell r="I27">
            <v>24199.592999999997</v>
          </cell>
        </row>
        <row r="29">
          <cell r="G29">
            <v>0</v>
          </cell>
        </row>
        <row r="30">
          <cell r="G30">
            <v>14512.368999999999</v>
          </cell>
          <cell r="H30">
            <v>6954.625</v>
          </cell>
          <cell r="I30">
            <v>7557.7439999999988</v>
          </cell>
        </row>
        <row r="32">
          <cell r="G32">
            <v>444.73900000000003</v>
          </cell>
          <cell r="H32">
            <v>175.55199999999999</v>
          </cell>
          <cell r="I32">
            <v>269.18700000000001</v>
          </cell>
        </row>
        <row r="33">
          <cell r="G33">
            <v>2090.652</v>
          </cell>
          <cell r="H33">
            <v>1092.799</v>
          </cell>
          <cell r="I33">
            <v>997.85299999999995</v>
          </cell>
        </row>
        <row r="34">
          <cell r="G34">
            <v>0</v>
          </cell>
          <cell r="H34">
            <v>0</v>
          </cell>
          <cell r="I34">
            <v>0</v>
          </cell>
        </row>
        <row r="35">
          <cell r="G35">
            <v>1350.191</v>
          </cell>
          <cell r="H35">
            <v>526.72500000000002</v>
          </cell>
          <cell r="I35">
            <v>823.46600000000001</v>
          </cell>
        </row>
        <row r="36">
          <cell r="G36">
            <v>1363.5260000000001</v>
          </cell>
          <cell r="H36">
            <v>1363.5260000000001</v>
          </cell>
          <cell r="I36">
            <v>0</v>
          </cell>
        </row>
        <row r="37">
          <cell r="G37">
            <v>621.33400000000006</v>
          </cell>
          <cell r="H37">
            <v>335.52</v>
          </cell>
          <cell r="I37">
            <v>285.81400000000002</v>
          </cell>
        </row>
        <row r="38">
          <cell r="G38">
            <v>3611.4849999999997</v>
          </cell>
          <cell r="H38">
            <v>1950.202</v>
          </cell>
          <cell r="I38">
            <v>1661.2829999999999</v>
          </cell>
        </row>
        <row r="39">
          <cell r="G39">
            <v>2781.002</v>
          </cell>
          <cell r="H39">
            <v>1130.076</v>
          </cell>
          <cell r="I39">
            <v>1650.9259999999999</v>
          </cell>
        </row>
        <row r="41">
          <cell r="G41">
            <v>710.61500000000001</v>
          </cell>
          <cell r="H41">
            <v>383.73200000000003</v>
          </cell>
          <cell r="I41">
            <v>326.88299999999998</v>
          </cell>
        </row>
        <row r="42">
          <cell r="G42">
            <v>405.57600000000002</v>
          </cell>
          <cell r="H42">
            <v>59.457000000000001</v>
          </cell>
          <cell r="I42">
            <v>346.11900000000003</v>
          </cell>
        </row>
        <row r="43">
          <cell r="G43">
            <v>0</v>
          </cell>
          <cell r="H43">
            <v>0</v>
          </cell>
          <cell r="I43">
            <v>0</v>
          </cell>
        </row>
        <row r="44">
          <cell r="G44">
            <v>473.66899999999998</v>
          </cell>
          <cell r="H44">
            <v>54.07</v>
          </cell>
          <cell r="I44">
            <v>419.59899999999999</v>
          </cell>
        </row>
        <row r="45">
          <cell r="G45">
            <v>260</v>
          </cell>
          <cell r="H45">
            <v>130</v>
          </cell>
          <cell r="I45">
            <v>130</v>
          </cell>
        </row>
        <row r="46">
          <cell r="G46">
            <v>931.14200000000005</v>
          </cell>
          <cell r="H46">
            <v>502.81700000000001</v>
          </cell>
          <cell r="I46">
            <v>428.32499999999999</v>
          </cell>
        </row>
        <row r="47">
          <cell r="G47">
            <v>682.27700000000004</v>
          </cell>
          <cell r="H47">
            <v>380.22500000000002</v>
          </cell>
          <cell r="I47">
            <v>302.05200000000002</v>
          </cell>
        </row>
        <row r="48">
          <cell r="G48">
            <v>1567.163</v>
          </cell>
          <cell r="H48">
            <v>0</v>
          </cell>
          <cell r="I48">
            <v>1567.163</v>
          </cell>
        </row>
        <row r="49">
          <cell r="G49">
            <v>0</v>
          </cell>
          <cell r="H49">
            <v>0</v>
          </cell>
          <cell r="I49">
            <v>0</v>
          </cell>
        </row>
        <row r="50">
          <cell r="I50">
            <v>0</v>
          </cell>
        </row>
        <row r="51">
          <cell r="G51">
            <v>56302.874999999993</v>
          </cell>
          <cell r="H51">
            <v>23830.525000000001</v>
          </cell>
          <cell r="I51">
            <v>32472.349999999991</v>
          </cell>
        </row>
        <row r="52">
          <cell r="G52">
            <v>28991.505999999994</v>
          </cell>
          <cell r="H52">
            <v>10050.171</v>
          </cell>
          <cell r="I52">
            <v>18941.334999999995</v>
          </cell>
        </row>
        <row r="54">
          <cell r="G54">
            <v>9043.5659999999989</v>
          </cell>
          <cell r="H54">
            <v>4630.3059999999996</v>
          </cell>
          <cell r="I54">
            <v>4413.26</v>
          </cell>
        </row>
        <row r="55">
          <cell r="G55">
            <v>972.18200000000002</v>
          </cell>
          <cell r="H55">
            <v>497.75700000000006</v>
          </cell>
          <cell r="I55">
            <v>474.42500000000001</v>
          </cell>
        </row>
        <row r="56">
          <cell r="G56">
            <v>279.32</v>
          </cell>
          <cell r="H56">
            <v>143.012</v>
          </cell>
          <cell r="I56">
            <v>136.30799999999999</v>
          </cell>
        </row>
        <row r="57">
          <cell r="I57">
            <v>63.344999999999999</v>
          </cell>
        </row>
        <row r="58">
          <cell r="G58">
            <v>266.315</v>
          </cell>
          <cell r="H58">
            <v>143.81</v>
          </cell>
          <cell r="I58">
            <v>122.50500000000001</v>
          </cell>
        </row>
        <row r="59">
          <cell r="G59">
            <v>2036.77</v>
          </cell>
          <cell r="H59">
            <v>1099.856</v>
          </cell>
          <cell r="I59">
            <v>936.91399999999999</v>
          </cell>
        </row>
        <row r="60">
          <cell r="G60">
            <v>1572.03</v>
          </cell>
          <cell r="H60">
            <v>848.89599999999996</v>
          </cell>
          <cell r="I60">
            <v>723.13400000000001</v>
          </cell>
        </row>
        <row r="61">
          <cell r="G61">
            <v>258.65599999999995</v>
          </cell>
          <cell r="H61">
            <v>139.67399999999998</v>
          </cell>
          <cell r="I61">
            <v>118.982</v>
          </cell>
        </row>
        <row r="63">
          <cell r="G63">
            <v>75.301999999999992</v>
          </cell>
          <cell r="H63">
            <v>40.662999999999997</v>
          </cell>
          <cell r="I63">
            <v>34.639000000000003</v>
          </cell>
        </row>
        <row r="64">
          <cell r="G64">
            <v>183.35399999999998</v>
          </cell>
          <cell r="H64">
            <v>99.010999999999996</v>
          </cell>
          <cell r="I64">
            <v>84.343000000000004</v>
          </cell>
        </row>
        <row r="65">
          <cell r="G65">
            <v>448.68899999999996</v>
          </cell>
          <cell r="H65">
            <v>242.292</v>
          </cell>
          <cell r="I65">
            <v>206.39699999999999</v>
          </cell>
        </row>
        <row r="66">
          <cell r="G66">
            <v>609.03500000000008</v>
          </cell>
          <cell r="H66">
            <v>328.87900000000002</v>
          </cell>
          <cell r="I66">
            <v>280.15600000000001</v>
          </cell>
        </row>
        <row r="67">
          <cell r="G67">
            <v>10651.829999999998</v>
          </cell>
          <cell r="H67">
            <v>925.05800000000011</v>
          </cell>
          <cell r="I67">
            <v>9726.7719999999972</v>
          </cell>
        </row>
        <row r="69">
          <cell r="G69">
            <v>4376.695999999999</v>
          </cell>
          <cell r="H69">
            <v>150.566</v>
          </cell>
          <cell r="I69">
            <v>4226.1299999999992</v>
          </cell>
        </row>
        <row r="70">
          <cell r="G70">
            <v>6057.4459999999999</v>
          </cell>
          <cell r="H70">
            <v>627.47900000000004</v>
          </cell>
          <cell r="I70">
            <v>5429.9669999999996</v>
          </cell>
        </row>
        <row r="71">
          <cell r="G71">
            <v>0</v>
          </cell>
          <cell r="H71">
            <v>0</v>
          </cell>
          <cell r="I71">
            <v>0</v>
          </cell>
        </row>
        <row r="72">
          <cell r="G72">
            <v>217.68799999999999</v>
          </cell>
          <cell r="H72">
            <v>147.01300000000001</v>
          </cell>
          <cell r="I72">
            <v>70.674999999999997</v>
          </cell>
        </row>
        <row r="73">
          <cell r="G73">
            <v>0</v>
          </cell>
          <cell r="H73">
            <v>0</v>
          </cell>
          <cell r="I73">
            <v>0</v>
          </cell>
        </row>
        <row r="74">
          <cell r="G74">
            <v>0</v>
          </cell>
          <cell r="H74">
            <v>0</v>
          </cell>
          <cell r="I74">
            <v>0</v>
          </cell>
        </row>
        <row r="75">
          <cell r="G75">
            <v>2726.4229999999998</v>
          </cell>
          <cell r="H75">
            <v>987.28599999999994</v>
          </cell>
          <cell r="I75">
            <v>1739.1369999999999</v>
          </cell>
        </row>
        <row r="77">
          <cell r="G77">
            <v>0</v>
          </cell>
          <cell r="H77">
            <v>0</v>
          </cell>
          <cell r="I77">
            <v>0</v>
          </cell>
        </row>
        <row r="78">
          <cell r="G78">
            <v>48.120999999999995</v>
          </cell>
          <cell r="H78">
            <v>25.984999999999999</v>
          </cell>
          <cell r="I78">
            <v>22.135999999999999</v>
          </cell>
        </row>
        <row r="79">
          <cell r="G79">
            <v>644.13900000000001</v>
          </cell>
          <cell r="H79">
            <v>425.358</v>
          </cell>
          <cell r="I79">
            <v>218.78100000000001</v>
          </cell>
        </row>
        <row r="80">
          <cell r="G80">
            <v>977.57</v>
          </cell>
          <cell r="H80">
            <v>527.88800000000003</v>
          </cell>
          <cell r="I80">
            <v>449.68200000000002</v>
          </cell>
        </row>
        <row r="81">
          <cell r="G81">
            <v>14.917</v>
          </cell>
          <cell r="H81">
            <v>8.0549999999999997</v>
          </cell>
          <cell r="I81">
            <v>6.8620000000000001</v>
          </cell>
        </row>
        <row r="82">
          <cell r="G82">
            <v>1041.6759999999999</v>
          </cell>
          <cell r="H82">
            <v>0</v>
          </cell>
          <cell r="I82">
            <v>1041.6759999999999</v>
          </cell>
        </row>
        <row r="83">
          <cell r="G83">
            <v>0</v>
          </cell>
          <cell r="H83">
            <v>0</v>
          </cell>
          <cell r="I83">
            <v>0</v>
          </cell>
        </row>
        <row r="84">
          <cell r="G84">
            <v>0</v>
          </cell>
          <cell r="H84">
            <v>0</v>
          </cell>
          <cell r="I84">
            <v>0</v>
          </cell>
        </row>
        <row r="85">
          <cell r="G85">
            <v>0</v>
          </cell>
          <cell r="H85">
            <v>0</v>
          </cell>
          <cell r="I85">
            <v>0</v>
          </cell>
        </row>
        <row r="86">
          <cell r="G86">
            <v>0</v>
          </cell>
          <cell r="H86">
            <v>0</v>
          </cell>
          <cell r="I86">
            <v>0</v>
          </cell>
        </row>
        <row r="87">
          <cell r="G87">
            <v>0</v>
          </cell>
          <cell r="H87">
            <v>0</v>
          </cell>
          <cell r="I87">
            <v>0</v>
          </cell>
        </row>
        <row r="88">
          <cell r="I88">
            <v>0</v>
          </cell>
        </row>
        <row r="89">
          <cell r="G89">
            <v>27311.368999999999</v>
          </cell>
          <cell r="H89">
            <v>13780.353999999999</v>
          </cell>
          <cell r="I89">
            <v>13531.014999999998</v>
          </cell>
        </row>
        <row r="90">
          <cell r="G90">
            <v>27311.368999999999</v>
          </cell>
          <cell r="H90">
            <v>13780.353999999999</v>
          </cell>
          <cell r="I90">
            <v>13531.014999999998</v>
          </cell>
        </row>
        <row r="91">
          <cell r="G91">
            <v>20779.567999999999</v>
          </cell>
          <cell r="H91">
            <v>10389.784</v>
          </cell>
          <cell r="I91">
            <v>10389.784</v>
          </cell>
        </row>
        <row r="92">
          <cell r="G92">
            <v>1828.5520000000001</v>
          </cell>
          <cell r="H92">
            <v>914.27600000000007</v>
          </cell>
          <cell r="I92">
            <v>914.27600000000007</v>
          </cell>
        </row>
        <row r="93">
          <cell r="G93">
            <v>452.42599999999999</v>
          </cell>
          <cell r="H93">
            <v>226.21299999999999</v>
          </cell>
          <cell r="I93">
            <v>226.21299999999999</v>
          </cell>
        </row>
        <row r="94">
          <cell r="I94">
            <v>121.69199999999999</v>
          </cell>
        </row>
        <row r="95">
          <cell r="G95">
            <v>991.39099999999996</v>
          </cell>
          <cell r="H95">
            <v>535.32299999999998</v>
          </cell>
          <cell r="I95">
            <v>456.06799999999998</v>
          </cell>
        </row>
        <row r="96">
          <cell r="G96">
            <v>92.445999999999998</v>
          </cell>
          <cell r="H96">
            <v>49.920999999999999</v>
          </cell>
          <cell r="I96">
            <v>42.524999999999999</v>
          </cell>
        </row>
        <row r="97">
          <cell r="G97">
            <v>640</v>
          </cell>
          <cell r="H97">
            <v>310</v>
          </cell>
          <cell r="I97">
            <v>330</v>
          </cell>
        </row>
        <row r="98">
          <cell r="G98">
            <v>2283.6019999999999</v>
          </cell>
          <cell r="H98">
            <v>1233.145</v>
          </cell>
          <cell r="I98">
            <v>1050.4569999999999</v>
          </cell>
        </row>
        <row r="100">
          <cell r="G100">
            <v>35.292999999999999</v>
          </cell>
          <cell r="H100">
            <v>19.058</v>
          </cell>
          <cell r="I100">
            <v>16.234999999999999</v>
          </cell>
        </row>
        <row r="101">
          <cell r="G101">
            <v>101.84399999999999</v>
          </cell>
          <cell r="H101">
            <v>54.996000000000002</v>
          </cell>
          <cell r="I101">
            <v>46.847999999999999</v>
          </cell>
        </row>
        <row r="102">
          <cell r="G102">
            <v>48.897999999999996</v>
          </cell>
          <cell r="H102">
            <v>26.405000000000001</v>
          </cell>
          <cell r="I102">
            <v>22.492999999999999</v>
          </cell>
        </row>
        <row r="103">
          <cell r="G103">
            <v>0</v>
          </cell>
          <cell r="H103">
            <v>0</v>
          </cell>
          <cell r="I103">
            <v>0</v>
          </cell>
        </row>
        <row r="104">
          <cell r="G104">
            <v>2097.567</v>
          </cell>
          <cell r="H104">
            <v>1132.6859999999999</v>
          </cell>
          <cell r="I104">
            <v>964.88099999999997</v>
          </cell>
        </row>
        <row r="105">
          <cell r="G105">
            <v>0</v>
          </cell>
          <cell r="H105">
            <v>0</v>
          </cell>
          <cell r="I105">
            <v>0</v>
          </cell>
        </row>
        <row r="106">
          <cell r="G106">
            <v>352669.67599999998</v>
          </cell>
          <cell r="H106">
            <v>174117.63200000001</v>
          </cell>
          <cell r="I106">
            <v>178552.04399999999</v>
          </cell>
        </row>
        <row r="107">
          <cell r="G107">
            <v>92583.37599999996</v>
          </cell>
          <cell r="H107">
            <v>64553.275999999983</v>
          </cell>
          <cell r="I107">
            <v>28030.099999999977</v>
          </cell>
        </row>
        <row r="109">
          <cell r="G109">
            <v>445253.05199999997</v>
          </cell>
          <cell r="H109">
            <v>238670.908</v>
          </cell>
          <cell r="I109">
            <v>206582.14399999997</v>
          </cell>
        </row>
        <row r="112">
          <cell r="H112">
            <v>1166.1869999999999</v>
          </cell>
          <cell r="I112">
            <v>960.57100000000003</v>
          </cell>
        </row>
        <row r="113">
          <cell r="G113">
            <v>445253.05199999997</v>
          </cell>
          <cell r="H113">
            <v>238670.908</v>
          </cell>
          <cell r="I113">
            <v>206582.14399999997</v>
          </cell>
        </row>
        <row r="114">
          <cell r="H114">
            <v>11.1</v>
          </cell>
        </row>
        <row r="115">
          <cell r="H115">
            <v>144.89599999999999</v>
          </cell>
        </row>
        <row r="116">
          <cell r="G116">
            <v>419.72102452873412</v>
          </cell>
          <cell r="H116">
            <v>204.65920817158829</v>
          </cell>
          <cell r="I116">
            <v>215.06181635714586</v>
          </cell>
        </row>
        <row r="118">
          <cell r="F118">
            <v>717.4276666666666</v>
          </cell>
          <cell r="H118">
            <v>848.15</v>
          </cell>
          <cell r="I118">
            <v>721.279</v>
          </cell>
        </row>
        <row r="119">
          <cell r="F119">
            <v>67190.688121666666</v>
          </cell>
          <cell r="G119">
            <v>153273.06900000002</v>
          </cell>
          <cell r="H119">
            <v>85721.707000000009</v>
          </cell>
          <cell r="I119">
            <v>67551.361999999994</v>
          </cell>
        </row>
        <row r="120">
          <cell r="G120">
            <v>194.72400931936193</v>
          </cell>
          <cell r="H120">
            <v>101.06904085362261</v>
          </cell>
          <cell r="I120">
            <v>93.65496846573933</v>
          </cell>
        </row>
        <row r="133">
          <cell r="F133">
            <v>34.47591666666667</v>
          </cell>
          <cell r="H133">
            <v>38.664999999999999</v>
          </cell>
          <cell r="I133">
            <v>37.802</v>
          </cell>
        </row>
        <row r="134">
          <cell r="F134">
            <v>49892.960509416669</v>
          </cell>
          <cell r="G134">
            <v>97104.478999999992</v>
          </cell>
          <cell r="H134">
            <v>42398.067000000003</v>
          </cell>
          <cell r="I134">
            <v>54706.411999999997</v>
          </cell>
        </row>
        <row r="135">
          <cell r="G135">
            <v>2543.7320039917777</v>
          </cell>
          <cell r="H135">
            <v>1096.5489978016294</v>
          </cell>
          <cell r="I135">
            <v>1447.1830061901485</v>
          </cell>
        </row>
        <row r="136">
          <cell r="F136">
            <v>189.70225000000002</v>
          </cell>
          <cell r="H136">
            <v>279.37200000000001</v>
          </cell>
          <cell r="I136">
            <v>201.49</v>
          </cell>
        </row>
        <row r="137">
          <cell r="F137">
            <v>79391.15043400001</v>
          </cell>
          <cell r="G137">
            <v>194875.50400000002</v>
          </cell>
          <cell r="H137">
            <v>110551.13400000001</v>
          </cell>
          <cell r="I137">
            <v>84324.37</v>
          </cell>
        </row>
        <row r="138">
          <cell r="G138">
            <v>814.2170015496572</v>
          </cell>
          <cell r="H138">
            <v>395.71300631416176</v>
          </cell>
          <cell r="I138">
            <v>418.50399523549549</v>
          </cell>
        </row>
      </sheetData>
      <sheetData sheetId="29"/>
      <sheetData sheetId="30">
        <row r="9">
          <cell r="G9">
            <v>291410.74800000002</v>
          </cell>
          <cell r="H9">
            <v>154031.20799999998</v>
          </cell>
          <cell r="I9">
            <v>137379.54</v>
          </cell>
        </row>
        <row r="10">
          <cell r="G10">
            <v>61943.497000000003</v>
          </cell>
          <cell r="H10">
            <v>36679.635999999999</v>
          </cell>
          <cell r="I10">
            <v>25263.861000000001</v>
          </cell>
        </row>
        <row r="12">
          <cell r="G12">
            <v>9240.3490000000002</v>
          </cell>
          <cell r="H12">
            <v>6709.6559999999999</v>
          </cell>
          <cell r="I12">
            <v>2530.6930000000002</v>
          </cell>
        </row>
        <row r="13">
          <cell r="G13">
            <v>5984.0249999999996</v>
          </cell>
          <cell r="H13">
            <v>4951.241</v>
          </cell>
          <cell r="I13">
            <v>1032.7840000000001</v>
          </cell>
        </row>
        <row r="14">
          <cell r="G14">
            <v>0</v>
          </cell>
          <cell r="H14">
            <v>0</v>
          </cell>
          <cell r="I14">
            <v>0</v>
          </cell>
        </row>
        <row r="15">
          <cell r="G15">
            <v>3256.3240000000001</v>
          </cell>
          <cell r="H15">
            <v>1758.415</v>
          </cell>
          <cell r="I15">
            <v>1497.9090000000001</v>
          </cell>
        </row>
        <row r="16">
          <cell r="G16">
            <v>13650.272999999999</v>
          </cell>
          <cell r="H16">
            <v>8914.2919999999995</v>
          </cell>
          <cell r="I16">
            <v>4735.9809999999998</v>
          </cell>
        </row>
        <row r="17">
          <cell r="G17">
            <v>5070.433</v>
          </cell>
          <cell r="H17">
            <v>2738.0309999999999</v>
          </cell>
          <cell r="I17">
            <v>2332.402</v>
          </cell>
        </row>
        <row r="18">
          <cell r="G18">
            <v>33982.441999999995</v>
          </cell>
          <cell r="H18">
            <v>18317.656999999999</v>
          </cell>
          <cell r="I18">
            <v>15664.785</v>
          </cell>
        </row>
        <row r="19">
          <cell r="G19">
            <v>153997.52600000001</v>
          </cell>
          <cell r="H19">
            <v>77134.171999999991</v>
          </cell>
          <cell r="I19">
            <v>76863.354000000007</v>
          </cell>
        </row>
        <row r="21">
          <cell r="G21">
            <v>134041.03</v>
          </cell>
          <cell r="H21">
            <v>67288.596999999994</v>
          </cell>
          <cell r="I21">
            <v>66752.433000000005</v>
          </cell>
        </row>
        <row r="22">
          <cell r="G22">
            <v>13814.652</v>
          </cell>
          <cell r="H22">
            <v>6934.9549999999999</v>
          </cell>
          <cell r="I22">
            <v>6879.6970000000001</v>
          </cell>
        </row>
        <row r="23">
          <cell r="G23">
            <v>710.23199999999997</v>
          </cell>
          <cell r="H23">
            <v>183.95</v>
          </cell>
          <cell r="I23">
            <v>526.28200000000004</v>
          </cell>
        </row>
        <row r="24">
          <cell r="I24">
            <v>889.55499999999995</v>
          </cell>
        </row>
        <row r="25">
          <cell r="G25">
            <v>3645.3559999999998</v>
          </cell>
          <cell r="H25">
            <v>1829.9690000000001</v>
          </cell>
          <cell r="I25">
            <v>1815.3869999999999</v>
          </cell>
        </row>
        <row r="26">
          <cell r="G26">
            <v>34261.603000000003</v>
          </cell>
          <cell r="H26">
            <v>18952.503000000001</v>
          </cell>
          <cell r="I26">
            <v>15309.1</v>
          </cell>
        </row>
        <row r="27">
          <cell r="G27">
            <v>29831.197</v>
          </cell>
          <cell r="H27">
            <v>15738.817999999999</v>
          </cell>
          <cell r="I27">
            <v>14092.379000000001</v>
          </cell>
        </row>
        <row r="29">
          <cell r="G29">
            <v>0</v>
          </cell>
        </row>
        <row r="30">
          <cell r="G30">
            <v>11376.924999999999</v>
          </cell>
          <cell r="H30">
            <v>5526.0790000000006</v>
          </cell>
          <cell r="I30">
            <v>5850.8459999999995</v>
          </cell>
        </row>
        <row r="32">
          <cell r="G32">
            <v>446.16199999999998</v>
          </cell>
          <cell r="H32">
            <v>176.32</v>
          </cell>
          <cell r="I32">
            <v>269.84199999999998</v>
          </cell>
        </row>
        <row r="33">
          <cell r="G33">
            <v>2090.652</v>
          </cell>
          <cell r="H33">
            <v>1092.799</v>
          </cell>
          <cell r="I33">
            <v>997.85299999999995</v>
          </cell>
        </row>
        <row r="34">
          <cell r="G34">
            <v>0</v>
          </cell>
          <cell r="H34">
            <v>0</v>
          </cell>
          <cell r="I34">
            <v>0</v>
          </cell>
        </row>
        <row r="35">
          <cell r="G35">
            <v>1152.663</v>
          </cell>
          <cell r="H35">
            <v>420</v>
          </cell>
          <cell r="I35">
            <v>732.66300000000001</v>
          </cell>
        </row>
        <row r="36">
          <cell r="G36">
            <v>1319.5419999999999</v>
          </cell>
          <cell r="H36">
            <v>1319.5419999999999</v>
          </cell>
          <cell r="I36">
            <v>0</v>
          </cell>
        </row>
        <row r="37">
          <cell r="G37">
            <v>58.334000000000003</v>
          </cell>
          <cell r="H37">
            <v>31.5</v>
          </cell>
          <cell r="I37">
            <v>26.834</v>
          </cell>
        </row>
        <row r="38">
          <cell r="G38">
            <v>3615.6589999999997</v>
          </cell>
          <cell r="H38">
            <v>1952.4559999999999</v>
          </cell>
          <cell r="I38">
            <v>1663.203</v>
          </cell>
        </row>
        <row r="39">
          <cell r="G39">
            <v>606.726</v>
          </cell>
          <cell r="H39">
            <v>356.17200000000003</v>
          </cell>
          <cell r="I39">
            <v>250.554</v>
          </cell>
        </row>
        <row r="41">
          <cell r="G41">
            <v>0</v>
          </cell>
          <cell r="H41">
            <v>0</v>
          </cell>
          <cell r="I41">
            <v>0</v>
          </cell>
        </row>
        <row r="42">
          <cell r="G42">
            <v>235.17000000000002</v>
          </cell>
          <cell r="H42">
            <v>124.559</v>
          </cell>
          <cell r="I42">
            <v>110.611</v>
          </cell>
        </row>
        <row r="43">
          <cell r="G43">
            <v>0</v>
          </cell>
          <cell r="H43">
            <v>0</v>
          </cell>
          <cell r="I43">
            <v>0</v>
          </cell>
        </row>
        <row r="44">
          <cell r="G44">
            <v>79.94</v>
          </cell>
          <cell r="H44">
            <v>79.94</v>
          </cell>
          <cell r="I44">
            <v>0</v>
          </cell>
        </row>
        <row r="45">
          <cell r="G45">
            <v>270</v>
          </cell>
          <cell r="H45">
            <v>140</v>
          </cell>
          <cell r="I45">
            <v>130</v>
          </cell>
        </row>
        <row r="46">
          <cell r="G46">
            <v>21.616</v>
          </cell>
          <cell r="H46">
            <v>11.673</v>
          </cell>
          <cell r="I46">
            <v>9.9429999999999996</v>
          </cell>
        </row>
        <row r="47">
          <cell r="G47">
            <v>509.87199999999996</v>
          </cell>
          <cell r="H47">
            <v>177.29</v>
          </cell>
          <cell r="I47">
            <v>332.58199999999999</v>
          </cell>
        </row>
        <row r="48">
          <cell r="G48">
            <v>1577.3150000000001</v>
          </cell>
          <cell r="H48">
            <v>0</v>
          </cell>
          <cell r="I48">
            <v>1577.3150000000001</v>
          </cell>
        </row>
        <row r="49">
          <cell r="G49">
            <v>0</v>
          </cell>
          <cell r="H49">
            <v>0</v>
          </cell>
          <cell r="I49">
            <v>0</v>
          </cell>
        </row>
        <row r="50">
          <cell r="I50">
            <v>0</v>
          </cell>
        </row>
        <row r="51">
          <cell r="G51">
            <v>55792.640999999996</v>
          </cell>
          <cell r="H51">
            <v>23521.542999999998</v>
          </cell>
          <cell r="I51">
            <v>32271.097999999998</v>
          </cell>
        </row>
        <row r="52">
          <cell r="G52">
            <v>30255.428999999996</v>
          </cell>
          <cell r="H52">
            <v>10610.957</v>
          </cell>
          <cell r="I52">
            <v>19644.471999999998</v>
          </cell>
        </row>
        <row r="54">
          <cell r="G54">
            <v>9690.8860000000004</v>
          </cell>
          <cell r="H54">
            <v>4961.7340000000004</v>
          </cell>
          <cell r="I54">
            <v>4729.152</v>
          </cell>
        </row>
        <row r="55">
          <cell r="G55">
            <v>932.69399999999996</v>
          </cell>
          <cell r="H55">
            <v>477.53999999999996</v>
          </cell>
          <cell r="I55">
            <v>455.154</v>
          </cell>
        </row>
        <row r="56">
          <cell r="G56">
            <v>263.78399999999999</v>
          </cell>
          <cell r="H56">
            <v>135.05699999999999</v>
          </cell>
          <cell r="I56">
            <v>128.727</v>
          </cell>
        </row>
        <row r="57">
          <cell r="I57">
            <v>57.774000000000001</v>
          </cell>
        </row>
        <row r="58">
          <cell r="G58">
            <v>197.24299999999999</v>
          </cell>
          <cell r="H58">
            <v>106.511</v>
          </cell>
          <cell r="I58">
            <v>90.731999999999999</v>
          </cell>
        </row>
        <row r="59">
          <cell r="G59">
            <v>2038.326</v>
          </cell>
          <cell r="H59">
            <v>1100.6959999999999</v>
          </cell>
          <cell r="I59">
            <v>937.63</v>
          </cell>
        </row>
        <row r="60">
          <cell r="G60">
            <v>523.96699999999998</v>
          </cell>
          <cell r="H60">
            <v>282.94200000000001</v>
          </cell>
          <cell r="I60">
            <v>241.02500000000001</v>
          </cell>
        </row>
        <row r="61">
          <cell r="G61">
            <v>245.45699999999999</v>
          </cell>
          <cell r="H61">
            <v>132.547</v>
          </cell>
          <cell r="I61">
            <v>112.91</v>
          </cell>
        </row>
        <row r="63">
          <cell r="G63">
            <v>97.37700000000001</v>
          </cell>
          <cell r="H63">
            <v>52.584000000000003</v>
          </cell>
          <cell r="I63">
            <v>44.792999999999999</v>
          </cell>
        </row>
        <row r="64">
          <cell r="G64">
            <v>148.07999999999998</v>
          </cell>
          <cell r="H64">
            <v>79.962999999999994</v>
          </cell>
          <cell r="I64">
            <v>68.117000000000004</v>
          </cell>
        </row>
        <row r="65">
          <cell r="G65">
            <v>367.42399999999998</v>
          </cell>
          <cell r="H65">
            <v>198.40899999999999</v>
          </cell>
          <cell r="I65">
            <v>169.01499999999999</v>
          </cell>
        </row>
        <row r="66">
          <cell r="G66">
            <v>608.74399999999991</v>
          </cell>
          <cell r="H66">
            <v>328.72199999999998</v>
          </cell>
          <cell r="I66">
            <v>280.02199999999999</v>
          </cell>
        </row>
        <row r="67">
          <cell r="G67">
            <v>12436.127999999997</v>
          </cell>
          <cell r="H67">
            <v>1232.2459999999999</v>
          </cell>
          <cell r="I67">
            <v>11203.881999999998</v>
          </cell>
        </row>
        <row r="69">
          <cell r="G69">
            <v>4376.6929999999993</v>
          </cell>
          <cell r="H69">
            <v>150.56299999999999</v>
          </cell>
          <cell r="I69">
            <v>4226.1299999999992</v>
          </cell>
        </row>
        <row r="70">
          <cell r="G70">
            <v>7841.7470000000003</v>
          </cell>
          <cell r="H70">
            <v>934.67</v>
          </cell>
          <cell r="I70">
            <v>6907.0770000000002</v>
          </cell>
        </row>
        <row r="71">
          <cell r="G71">
            <v>0</v>
          </cell>
          <cell r="H71">
            <v>0</v>
          </cell>
          <cell r="I71">
            <v>0</v>
          </cell>
        </row>
        <row r="72">
          <cell r="G72">
            <v>217.68799999999999</v>
          </cell>
          <cell r="H72">
            <v>147.01300000000001</v>
          </cell>
          <cell r="I72">
            <v>70.674999999999997</v>
          </cell>
        </row>
        <row r="73">
          <cell r="G73">
            <v>0</v>
          </cell>
          <cell r="H73">
            <v>0</v>
          </cell>
          <cell r="I73">
            <v>0</v>
          </cell>
        </row>
        <row r="74">
          <cell r="G74">
            <v>0</v>
          </cell>
          <cell r="H74">
            <v>0</v>
          </cell>
          <cell r="I74">
            <v>0</v>
          </cell>
        </row>
        <row r="75">
          <cell r="G75">
            <v>2835.2280000000001</v>
          </cell>
          <cell r="H75">
            <v>1596.7790000000002</v>
          </cell>
          <cell r="I75">
            <v>1238.4489999999998</v>
          </cell>
        </row>
        <row r="77">
          <cell r="G77">
            <v>0</v>
          </cell>
          <cell r="H77">
            <v>0</v>
          </cell>
          <cell r="I77">
            <v>0</v>
          </cell>
        </row>
        <row r="78">
          <cell r="G78">
            <v>869.90899999999999</v>
          </cell>
          <cell r="H78">
            <v>469.75099999999998</v>
          </cell>
          <cell r="I78">
            <v>400.15800000000002</v>
          </cell>
        </row>
        <row r="79">
          <cell r="G79">
            <v>558.87100000000009</v>
          </cell>
          <cell r="H79">
            <v>367.54600000000005</v>
          </cell>
          <cell r="I79">
            <v>191.32499999999999</v>
          </cell>
        </row>
        <row r="80">
          <cell r="G80">
            <v>1201.8980000000001</v>
          </cell>
          <cell r="H80">
            <v>649.02499999999998</v>
          </cell>
          <cell r="I80">
            <v>552.87300000000005</v>
          </cell>
        </row>
        <row r="81">
          <cell r="G81">
            <v>69.55</v>
          </cell>
          <cell r="H81">
            <v>37.557000000000002</v>
          </cell>
          <cell r="I81">
            <v>31.992999999999999</v>
          </cell>
        </row>
        <row r="82">
          <cell r="G82">
            <v>0</v>
          </cell>
          <cell r="H82">
            <v>0</v>
          </cell>
          <cell r="I82">
            <v>0</v>
          </cell>
        </row>
        <row r="83">
          <cell r="G83">
            <v>0</v>
          </cell>
          <cell r="H83">
            <v>0</v>
          </cell>
          <cell r="I83">
            <v>0</v>
          </cell>
        </row>
        <row r="84">
          <cell r="G84">
            <v>135</v>
          </cell>
          <cell r="H84">
            <v>72.900000000000006</v>
          </cell>
          <cell r="I84">
            <v>62.1</v>
          </cell>
        </row>
        <row r="85">
          <cell r="G85">
            <v>0</v>
          </cell>
          <cell r="H85">
            <v>0</v>
          </cell>
          <cell r="I85">
            <v>0</v>
          </cell>
        </row>
        <row r="86">
          <cell r="G86">
            <v>0</v>
          </cell>
          <cell r="H86">
            <v>0</v>
          </cell>
          <cell r="I86">
            <v>0</v>
          </cell>
        </row>
        <row r="87">
          <cell r="G87">
            <v>0</v>
          </cell>
          <cell r="H87">
            <v>0</v>
          </cell>
          <cell r="I87">
            <v>0</v>
          </cell>
        </row>
        <row r="88">
          <cell r="I88">
            <v>0</v>
          </cell>
        </row>
        <row r="89">
          <cell r="G89">
            <v>24932.821</v>
          </cell>
          <cell r="H89">
            <v>12584.215</v>
          </cell>
          <cell r="I89">
            <v>12348.606</v>
          </cell>
        </row>
        <row r="90">
          <cell r="G90">
            <v>25537.212</v>
          </cell>
          <cell r="H90">
            <v>12910.585999999999</v>
          </cell>
          <cell r="I90">
            <v>12626.626</v>
          </cell>
        </row>
        <row r="91">
          <cell r="G91">
            <v>19249.763999999999</v>
          </cell>
          <cell r="H91">
            <v>9624.8819999999996</v>
          </cell>
          <cell r="I91">
            <v>9624.8819999999996</v>
          </cell>
        </row>
        <row r="92">
          <cell r="G92">
            <v>1481.8980000000001</v>
          </cell>
          <cell r="H92">
            <v>740.94900000000007</v>
          </cell>
          <cell r="I92">
            <v>740.94900000000007</v>
          </cell>
        </row>
        <row r="93">
          <cell r="G93">
            <v>355.76400000000001</v>
          </cell>
          <cell r="H93">
            <v>177.88200000000001</v>
          </cell>
          <cell r="I93">
            <v>177.88200000000001</v>
          </cell>
        </row>
        <row r="94">
          <cell r="I94">
            <v>92.644000000000005</v>
          </cell>
        </row>
        <row r="95">
          <cell r="G95">
            <v>702.226</v>
          </cell>
          <cell r="H95">
            <v>379.202</v>
          </cell>
          <cell r="I95">
            <v>323.024</v>
          </cell>
        </row>
        <row r="96">
          <cell r="G96">
            <v>92.445999999999998</v>
          </cell>
          <cell r="H96">
            <v>49.920999999999999</v>
          </cell>
          <cell r="I96">
            <v>42.524999999999999</v>
          </cell>
        </row>
        <row r="97">
          <cell r="G97">
            <v>590</v>
          </cell>
          <cell r="H97">
            <v>290</v>
          </cell>
          <cell r="I97">
            <v>300</v>
          </cell>
        </row>
        <row r="98">
          <cell r="G98">
            <v>2275.4350000000004</v>
          </cell>
          <cell r="H98">
            <v>1228.7350000000001</v>
          </cell>
          <cell r="I98">
            <v>1046.7</v>
          </cell>
        </row>
        <row r="100">
          <cell r="G100">
            <v>45.646000000000001</v>
          </cell>
          <cell r="H100">
            <v>24.649000000000001</v>
          </cell>
          <cell r="I100">
            <v>20.997</v>
          </cell>
        </row>
        <row r="101">
          <cell r="G101">
            <v>82.251999999999995</v>
          </cell>
          <cell r="H101">
            <v>44.415999999999997</v>
          </cell>
          <cell r="I101">
            <v>37.835999999999999</v>
          </cell>
        </row>
        <row r="102">
          <cell r="G102">
            <v>48.897999999999996</v>
          </cell>
          <cell r="H102">
            <v>26.405000000000001</v>
          </cell>
          <cell r="I102">
            <v>22.492999999999999</v>
          </cell>
        </row>
        <row r="103">
          <cell r="G103">
            <v>0</v>
          </cell>
          <cell r="H103">
            <v>0</v>
          </cell>
          <cell r="I103">
            <v>0</v>
          </cell>
        </row>
        <row r="104">
          <cell r="G104">
            <v>2098.6390000000001</v>
          </cell>
          <cell r="H104">
            <v>1133.2650000000001</v>
          </cell>
          <cell r="I104">
            <v>965.37400000000002</v>
          </cell>
        </row>
        <row r="105">
          <cell r="G105">
            <v>604.39099999999996</v>
          </cell>
          <cell r="H105">
            <v>326.37099999999998</v>
          </cell>
          <cell r="I105">
            <v>278.02</v>
          </cell>
        </row>
        <row r="106">
          <cell r="G106">
            <v>347203.38899999997</v>
          </cell>
          <cell r="H106">
            <v>177552.75099999999</v>
          </cell>
          <cell r="I106">
            <v>169650.63800000001</v>
          </cell>
        </row>
        <row r="107">
          <cell r="G107">
            <v>87454.617999999988</v>
          </cell>
          <cell r="H107">
            <v>56468.733999999997</v>
          </cell>
          <cell r="I107">
            <v>30985.883999999991</v>
          </cell>
        </row>
        <row r="109">
          <cell r="G109">
            <v>434658.00699999998</v>
          </cell>
          <cell r="H109">
            <v>234021.48499999999</v>
          </cell>
          <cell r="I109">
            <v>200636.522</v>
          </cell>
        </row>
        <row r="112">
          <cell r="H112">
            <v>1127.682</v>
          </cell>
          <cell r="I112">
            <v>917.25000000000011</v>
          </cell>
        </row>
        <row r="113">
          <cell r="G113">
            <v>434658.00699999998</v>
          </cell>
          <cell r="H113">
            <v>234021.48499999999</v>
          </cell>
          <cell r="I113">
            <v>200636.522</v>
          </cell>
        </row>
        <row r="114">
          <cell r="H114">
            <v>11.2</v>
          </cell>
        </row>
        <row r="115">
          <cell r="H115">
            <v>141.108</v>
          </cell>
        </row>
        <row r="116">
          <cell r="G116">
            <v>426.26136924362686</v>
          </cell>
          <cell r="H116">
            <v>207.52435970424284</v>
          </cell>
          <cell r="I116">
            <v>218.73700953938399</v>
          </cell>
        </row>
        <row r="118">
          <cell r="F118">
            <v>717.4276666666666</v>
          </cell>
          <cell r="H118">
            <v>808.33</v>
          </cell>
          <cell r="I118">
            <v>679.18600000000004</v>
          </cell>
        </row>
        <row r="119">
          <cell r="F119">
            <v>67190.688121666666</v>
          </cell>
          <cell r="G119">
            <v>145306.27799999999</v>
          </cell>
          <cell r="H119">
            <v>81697.088000000003</v>
          </cell>
          <cell r="I119">
            <v>63609.19</v>
          </cell>
        </row>
        <row r="120">
          <cell r="G120">
            <v>194.72401631259046</v>
          </cell>
          <cell r="H120">
            <v>101.0689792535227</v>
          </cell>
          <cell r="I120">
            <v>93.655037059067766</v>
          </cell>
        </row>
        <row r="133">
          <cell r="F133">
            <v>34.47591666666667</v>
          </cell>
          <cell r="H133">
            <v>37.030999999999999</v>
          </cell>
          <cell r="I133">
            <v>36.353999999999999</v>
          </cell>
        </row>
        <row r="134">
          <cell r="F134">
            <v>49892.960509416669</v>
          </cell>
          <cell r="G134">
            <v>93217.197</v>
          </cell>
          <cell r="H134">
            <v>40606.305999999997</v>
          </cell>
          <cell r="I134">
            <v>52610.891000000003</v>
          </cell>
        </row>
        <row r="135">
          <cell r="G135">
            <v>2543.7320054835054</v>
          </cell>
          <cell r="H135">
            <v>1096.5489994869163</v>
          </cell>
          <cell r="I135">
            <v>1447.1830059965891</v>
          </cell>
        </row>
        <row r="136">
          <cell r="F136">
            <v>189.70225000000002</v>
          </cell>
          <cell r="H136">
            <v>282.32100000000003</v>
          </cell>
          <cell r="I136">
            <v>201.71</v>
          </cell>
        </row>
        <row r="137">
          <cell r="F137">
            <v>79391.15043400001</v>
          </cell>
          <cell r="G137">
            <v>196134.53200000001</v>
          </cell>
          <cell r="H137">
            <v>111718.091</v>
          </cell>
          <cell r="I137">
            <v>84416.441000000006</v>
          </cell>
        </row>
        <row r="138">
          <cell r="G138">
            <v>814.21699982751545</v>
          </cell>
          <cell r="H138">
            <v>395.71300399190989</v>
          </cell>
          <cell r="I138">
            <v>418.50399583560556</v>
          </cell>
        </row>
      </sheetData>
      <sheetData sheetId="31"/>
      <sheetData sheetId="32">
        <row r="9">
          <cell r="G9">
            <v>438931.64799999999</v>
          </cell>
          <cell r="H9">
            <v>230975.02099999998</v>
          </cell>
          <cell r="I9">
            <v>207956.62700000001</v>
          </cell>
        </row>
        <row r="10">
          <cell r="G10">
            <v>55399.971000000005</v>
          </cell>
          <cell r="H10">
            <v>34965.508000000002</v>
          </cell>
          <cell r="I10">
            <v>20434.463000000003</v>
          </cell>
        </row>
        <row r="12">
          <cell r="G12">
            <v>12012.491</v>
          </cell>
          <cell r="H12">
            <v>8430.1409999999996</v>
          </cell>
          <cell r="I12">
            <v>3582.35</v>
          </cell>
        </row>
        <row r="13">
          <cell r="G13">
            <v>5780.6930000000002</v>
          </cell>
          <cell r="H13">
            <v>5064.97</v>
          </cell>
          <cell r="I13">
            <v>715.72299999999996</v>
          </cell>
        </row>
        <row r="14">
          <cell r="G14">
            <v>0</v>
          </cell>
          <cell r="H14">
            <v>0</v>
          </cell>
          <cell r="I14">
            <v>0</v>
          </cell>
        </row>
        <row r="15">
          <cell r="G15">
            <v>6231.7979999999998</v>
          </cell>
          <cell r="H15">
            <v>3365.1709999999998</v>
          </cell>
          <cell r="I15">
            <v>2866.627</v>
          </cell>
        </row>
        <row r="16">
          <cell r="G16">
            <v>9293.1749999999993</v>
          </cell>
          <cell r="H16">
            <v>5367.1120000000001</v>
          </cell>
          <cell r="I16">
            <v>3926.0630000000001</v>
          </cell>
        </row>
        <row r="17">
          <cell r="G17">
            <v>7404.5259999999998</v>
          </cell>
          <cell r="H17">
            <v>4956.8810000000003</v>
          </cell>
          <cell r="I17">
            <v>2447.645</v>
          </cell>
        </row>
        <row r="18">
          <cell r="G18">
            <v>26689.779000000002</v>
          </cell>
          <cell r="H18">
            <v>16211.374</v>
          </cell>
          <cell r="I18">
            <v>10478.405000000001</v>
          </cell>
        </row>
        <row r="19">
          <cell r="G19">
            <v>273313.20600000001</v>
          </cell>
          <cell r="H19">
            <v>137395.14199999999</v>
          </cell>
          <cell r="I19">
            <v>135918.06400000001</v>
          </cell>
        </row>
        <row r="21">
          <cell r="G21">
            <v>243574.10499999998</v>
          </cell>
          <cell r="H21">
            <v>122771.52899999999</v>
          </cell>
          <cell r="I21">
            <v>120802.576</v>
          </cell>
        </row>
        <row r="22">
          <cell r="G22">
            <v>20004.839</v>
          </cell>
          <cell r="H22">
            <v>10042.429</v>
          </cell>
          <cell r="I22">
            <v>9962.41</v>
          </cell>
        </row>
        <row r="23">
          <cell r="G23">
            <v>1256.9090000000001</v>
          </cell>
          <cell r="H23">
            <v>325.53899999999999</v>
          </cell>
          <cell r="I23">
            <v>931.37</v>
          </cell>
        </row>
        <row r="24">
          <cell r="I24">
            <v>1383.6189999999999</v>
          </cell>
        </row>
        <row r="25">
          <cell r="G25">
            <v>5699.0010000000002</v>
          </cell>
          <cell r="H25">
            <v>2860.9119999999998</v>
          </cell>
          <cell r="I25">
            <v>2838.0889999999999</v>
          </cell>
        </row>
        <row r="26">
          <cell r="G26">
            <v>30332.959999999999</v>
          </cell>
          <cell r="H26">
            <v>19104.503000000001</v>
          </cell>
          <cell r="I26">
            <v>11228.457</v>
          </cell>
        </row>
        <row r="27">
          <cell r="G27">
            <v>50815.001000000004</v>
          </cell>
          <cell r="H27">
            <v>25307.615000000002</v>
          </cell>
          <cell r="I27">
            <v>25507.385999999999</v>
          </cell>
        </row>
        <row r="29">
          <cell r="G29">
            <v>0</v>
          </cell>
        </row>
        <row r="30">
          <cell r="G30">
            <v>29070.510000000002</v>
          </cell>
          <cell r="H30">
            <v>14202.253000000001</v>
          </cell>
          <cell r="I30">
            <v>14868.257</v>
          </cell>
        </row>
        <row r="32">
          <cell r="G32">
            <v>373.16200000000003</v>
          </cell>
          <cell r="H32">
            <v>136.9</v>
          </cell>
          <cell r="I32">
            <v>236.262</v>
          </cell>
        </row>
        <row r="33">
          <cell r="G33">
            <v>1901.652</v>
          </cell>
          <cell r="H33">
            <v>1092.799</v>
          </cell>
          <cell r="I33">
            <v>808.85299999999995</v>
          </cell>
        </row>
        <row r="34">
          <cell r="G34">
            <v>121.4</v>
          </cell>
          <cell r="H34">
            <v>65.555999999999997</v>
          </cell>
          <cell r="I34">
            <v>55.844000000000001</v>
          </cell>
        </row>
        <row r="35">
          <cell r="G35">
            <v>8490.41</v>
          </cell>
          <cell r="H35">
            <v>4377.9040000000005</v>
          </cell>
          <cell r="I35">
            <v>4112.5059999999994</v>
          </cell>
        </row>
        <row r="36">
          <cell r="G36">
            <v>1363.5260000000001</v>
          </cell>
          <cell r="H36">
            <v>1363.5260000000001</v>
          </cell>
          <cell r="I36">
            <v>0</v>
          </cell>
        </row>
        <row r="37">
          <cell r="G37">
            <v>51.326000000000001</v>
          </cell>
          <cell r="H37">
            <v>27.716000000000001</v>
          </cell>
          <cell r="I37">
            <v>23.61</v>
          </cell>
        </row>
        <row r="38">
          <cell r="G38">
            <v>3162.415</v>
          </cell>
          <cell r="H38">
            <v>1707.704</v>
          </cell>
          <cell r="I38">
            <v>1454.711</v>
          </cell>
        </row>
        <row r="39">
          <cell r="G39">
            <v>1855.058</v>
          </cell>
          <cell r="H39">
            <v>1148.1659999999999</v>
          </cell>
          <cell r="I39">
            <v>706.89200000000005</v>
          </cell>
        </row>
        <row r="41">
          <cell r="G41">
            <v>0</v>
          </cell>
          <cell r="H41">
            <v>0</v>
          </cell>
          <cell r="I41">
            <v>0</v>
          </cell>
        </row>
        <row r="42">
          <cell r="G42">
            <v>56.527999999999999</v>
          </cell>
          <cell r="H42">
            <v>31.722999999999999</v>
          </cell>
          <cell r="I42">
            <v>24.805</v>
          </cell>
        </row>
        <row r="43">
          <cell r="G43">
            <v>0</v>
          </cell>
          <cell r="H43">
            <v>0</v>
          </cell>
          <cell r="I43">
            <v>0</v>
          </cell>
        </row>
        <row r="44">
          <cell r="G44">
            <v>727.423</v>
          </cell>
          <cell r="H44">
            <v>518.40499999999997</v>
          </cell>
          <cell r="I44">
            <v>209.018</v>
          </cell>
        </row>
        <row r="45">
          <cell r="G45">
            <v>-36</v>
          </cell>
          <cell r="H45">
            <v>0</v>
          </cell>
          <cell r="I45">
            <v>-36</v>
          </cell>
        </row>
        <row r="46">
          <cell r="G46">
            <v>1107.107</v>
          </cell>
          <cell r="H46">
            <v>598.03800000000001</v>
          </cell>
          <cell r="I46">
            <v>509.06900000000002</v>
          </cell>
        </row>
        <row r="47">
          <cell r="G47">
            <v>9595.351999999999</v>
          </cell>
          <cell r="H47">
            <v>4281.982</v>
          </cell>
          <cell r="I47">
            <v>5313.37</v>
          </cell>
        </row>
        <row r="48">
          <cell r="G48">
            <v>1206.566</v>
          </cell>
          <cell r="H48">
            <v>0</v>
          </cell>
          <cell r="I48">
            <v>1206.566</v>
          </cell>
        </row>
        <row r="49">
          <cell r="G49">
            <v>1169.643</v>
          </cell>
          <cell r="H49">
            <v>0</v>
          </cell>
          <cell r="I49">
            <v>1169.643</v>
          </cell>
        </row>
        <row r="50">
          <cell r="I50">
            <v>-220</v>
          </cell>
        </row>
        <row r="51">
          <cell r="G51">
            <v>135207.48499999999</v>
          </cell>
          <cell r="H51">
            <v>66818.577000000005</v>
          </cell>
          <cell r="I51">
            <v>68388.907999999996</v>
          </cell>
        </row>
        <row r="52">
          <cell r="G52">
            <v>33441.678</v>
          </cell>
          <cell r="H52">
            <v>14398.560999999998</v>
          </cell>
          <cell r="I52">
            <v>19043.117000000002</v>
          </cell>
        </row>
        <row r="54">
          <cell r="G54">
            <v>10834.717000000001</v>
          </cell>
          <cell r="H54">
            <v>5620.7060000000001</v>
          </cell>
          <cell r="I54">
            <v>5214.0110000000004</v>
          </cell>
        </row>
        <row r="55">
          <cell r="G55">
            <v>1873.8989999999999</v>
          </cell>
          <cell r="H55">
            <v>959.43600000000004</v>
          </cell>
          <cell r="I55">
            <v>914.46299999999997</v>
          </cell>
        </row>
        <row r="56">
          <cell r="G56">
            <v>489.85400000000004</v>
          </cell>
          <cell r="H56">
            <v>250.80500000000001</v>
          </cell>
          <cell r="I56">
            <v>239.04900000000001</v>
          </cell>
        </row>
        <row r="57">
          <cell r="I57">
            <v>154.42699999999999</v>
          </cell>
        </row>
        <row r="58">
          <cell r="G58">
            <v>177.161</v>
          </cell>
          <cell r="H58">
            <v>93.89500000000001</v>
          </cell>
          <cell r="I58">
            <v>83.265999999999991</v>
          </cell>
        </row>
        <row r="59">
          <cell r="G59">
            <v>1805.203</v>
          </cell>
          <cell r="H59">
            <v>956.75800000000004</v>
          </cell>
          <cell r="I59">
            <v>848.44500000000005</v>
          </cell>
        </row>
        <row r="60">
          <cell r="G60">
            <v>343.10399999999998</v>
          </cell>
          <cell r="H60">
            <v>181.845</v>
          </cell>
          <cell r="I60">
            <v>161.25899999999999</v>
          </cell>
        </row>
        <row r="61">
          <cell r="G61">
            <v>641.14</v>
          </cell>
          <cell r="H61">
            <v>518.01900000000001</v>
          </cell>
          <cell r="I61">
            <v>123.12100000000001</v>
          </cell>
        </row>
        <row r="63">
          <cell r="G63">
            <v>351.40699999999998</v>
          </cell>
          <cell r="H63">
            <v>283.38299999999998</v>
          </cell>
          <cell r="I63">
            <v>68.024000000000001</v>
          </cell>
        </row>
        <row r="64">
          <cell r="G64">
            <v>289.733</v>
          </cell>
          <cell r="H64">
            <v>234.636</v>
          </cell>
          <cell r="I64">
            <v>55.097000000000001</v>
          </cell>
        </row>
        <row r="65">
          <cell r="G65">
            <v>135.63999999999999</v>
          </cell>
          <cell r="H65">
            <v>71.888999999999996</v>
          </cell>
          <cell r="I65">
            <v>63.750999999999998</v>
          </cell>
        </row>
        <row r="66">
          <cell r="G66">
            <v>539.91200000000003</v>
          </cell>
          <cell r="H66">
            <v>286.15299999999996</v>
          </cell>
          <cell r="I66">
            <v>253.75900000000001</v>
          </cell>
        </row>
        <row r="67">
          <cell r="G67">
            <v>11247.183000000001</v>
          </cell>
          <cell r="H67">
            <v>2358.3919999999998</v>
          </cell>
          <cell r="I67">
            <v>8888.7910000000011</v>
          </cell>
        </row>
        <row r="69">
          <cell r="G69">
            <v>3201.6960000000004</v>
          </cell>
          <cell r="H69">
            <v>150.43600000000001</v>
          </cell>
          <cell r="I69">
            <v>3051.26</v>
          </cell>
        </row>
        <row r="70">
          <cell r="G70">
            <v>6626.8320000000003</v>
          </cell>
          <cell r="H70">
            <v>1073.9659999999999</v>
          </cell>
          <cell r="I70">
            <v>5552.866</v>
          </cell>
        </row>
        <row r="71">
          <cell r="G71">
            <v>352.90699999999998</v>
          </cell>
          <cell r="H71">
            <v>118.05</v>
          </cell>
          <cell r="I71">
            <v>234.857</v>
          </cell>
        </row>
        <row r="72">
          <cell r="G72">
            <v>206.625</v>
          </cell>
          <cell r="H72">
            <v>156.81700000000001</v>
          </cell>
          <cell r="I72">
            <v>49.808</v>
          </cell>
        </row>
        <row r="73">
          <cell r="G73">
            <v>859.12300000000005</v>
          </cell>
          <cell r="H73">
            <v>859.12300000000005</v>
          </cell>
          <cell r="I73">
            <v>0</v>
          </cell>
        </row>
        <row r="74">
          <cell r="G74">
            <v>0</v>
          </cell>
          <cell r="H74">
            <v>0</v>
          </cell>
          <cell r="I74">
            <v>0</v>
          </cell>
        </row>
        <row r="75">
          <cell r="G75">
            <v>5045.0110000000004</v>
          </cell>
          <cell r="H75">
            <v>2946.2359999999999</v>
          </cell>
          <cell r="I75">
            <v>2098.7750000000001</v>
          </cell>
        </row>
        <row r="77">
          <cell r="G77">
            <v>0</v>
          </cell>
          <cell r="H77">
            <v>0</v>
          </cell>
          <cell r="I77">
            <v>0</v>
          </cell>
        </row>
        <row r="78">
          <cell r="G78">
            <v>679.72900000000004</v>
          </cell>
          <cell r="H78">
            <v>360.25599999999997</v>
          </cell>
          <cell r="I78">
            <v>319.47300000000001</v>
          </cell>
        </row>
        <row r="79">
          <cell r="G79">
            <v>928.71100000000001</v>
          </cell>
          <cell r="H79">
            <v>659.16399999999999</v>
          </cell>
          <cell r="I79">
            <v>269.54699999999997</v>
          </cell>
        </row>
        <row r="80">
          <cell r="G80">
            <v>1537.2759999999998</v>
          </cell>
          <cell r="H80">
            <v>814.71899999999994</v>
          </cell>
          <cell r="I80">
            <v>722.55700000000002</v>
          </cell>
        </row>
        <row r="81">
          <cell r="G81">
            <v>65.286000000000001</v>
          </cell>
          <cell r="H81">
            <v>34.601999999999997</v>
          </cell>
          <cell r="I81">
            <v>30.684000000000001</v>
          </cell>
        </row>
        <row r="82">
          <cell r="G82">
            <v>1897</v>
          </cell>
          <cell r="H82">
            <v>1007</v>
          </cell>
          <cell r="I82">
            <v>890</v>
          </cell>
        </row>
        <row r="83">
          <cell r="G83">
            <v>0</v>
          </cell>
          <cell r="H83">
            <v>0</v>
          </cell>
          <cell r="I83">
            <v>0</v>
          </cell>
        </row>
        <row r="84">
          <cell r="G84">
            <v>-61.000000000000014</v>
          </cell>
          <cell r="H84">
            <v>71.55</v>
          </cell>
          <cell r="I84">
            <v>-132.55000000000001</v>
          </cell>
        </row>
        <row r="85">
          <cell r="G85">
            <v>10.009</v>
          </cell>
          <cell r="H85">
            <v>5.3049999999999997</v>
          </cell>
          <cell r="I85">
            <v>4.7039999999999997</v>
          </cell>
        </row>
        <row r="86">
          <cell r="G86">
            <v>-12</v>
          </cell>
          <cell r="H86">
            <v>-6.36</v>
          </cell>
          <cell r="I86">
            <v>-5.64</v>
          </cell>
        </row>
        <row r="87">
          <cell r="G87">
            <v>0</v>
          </cell>
          <cell r="H87">
            <v>0</v>
          </cell>
          <cell r="I87">
            <v>0</v>
          </cell>
        </row>
        <row r="88">
          <cell r="I88">
            <v>0</v>
          </cell>
        </row>
        <row r="89">
          <cell r="G89">
            <v>59508.562000000005</v>
          </cell>
          <cell r="H89">
            <v>30023.676000000003</v>
          </cell>
          <cell r="I89">
            <v>29484.886000000002</v>
          </cell>
        </row>
        <row r="90">
          <cell r="G90">
            <v>101765.807</v>
          </cell>
          <cell r="H90">
            <v>52420.016000000003</v>
          </cell>
          <cell r="I90">
            <v>49345.790999999997</v>
          </cell>
        </row>
        <row r="91">
          <cell r="G91">
            <v>48779.29</v>
          </cell>
          <cell r="H91">
            <v>24434.273000000001</v>
          </cell>
          <cell r="I91">
            <v>24345.017</v>
          </cell>
        </row>
        <row r="92">
          <cell r="G92">
            <v>5655.1980000000003</v>
          </cell>
          <cell r="H92">
            <v>2827.5990000000002</v>
          </cell>
          <cell r="I92">
            <v>2827.5990000000002</v>
          </cell>
        </row>
        <row r="93">
          <cell r="G93">
            <v>1229.924</v>
          </cell>
          <cell r="H93">
            <v>614.96199999999999</v>
          </cell>
          <cell r="I93">
            <v>614.96199999999999</v>
          </cell>
        </row>
        <row r="94">
          <cell r="I94">
            <v>348.38099999999997</v>
          </cell>
        </row>
        <row r="95">
          <cell r="G95">
            <v>712.423</v>
          </cell>
          <cell r="H95">
            <v>377.584</v>
          </cell>
          <cell r="I95">
            <v>334.839</v>
          </cell>
        </row>
        <row r="96">
          <cell r="G96">
            <v>81.492999999999995</v>
          </cell>
          <cell r="H96">
            <v>43.191000000000003</v>
          </cell>
          <cell r="I96">
            <v>38.302</v>
          </cell>
        </row>
        <row r="97">
          <cell r="G97">
            <v>-81</v>
          </cell>
          <cell r="H97">
            <v>0</v>
          </cell>
          <cell r="I97">
            <v>-81</v>
          </cell>
        </row>
        <row r="98">
          <cell r="G98">
            <v>2434.4720000000002</v>
          </cell>
          <cell r="H98">
            <v>1377.6860000000001</v>
          </cell>
          <cell r="I98">
            <v>1056.7860000000001</v>
          </cell>
        </row>
        <row r="100">
          <cell r="G100">
            <v>140.38400000000001</v>
          </cell>
          <cell r="H100">
            <v>109.093</v>
          </cell>
          <cell r="I100">
            <v>31.291</v>
          </cell>
        </row>
        <row r="101">
          <cell r="G101">
            <v>178.05699999999999</v>
          </cell>
          <cell r="H101">
            <v>147.011</v>
          </cell>
          <cell r="I101">
            <v>31.045999999999999</v>
          </cell>
        </row>
        <row r="102">
          <cell r="G102">
            <v>43.897999999999996</v>
          </cell>
          <cell r="H102">
            <v>23.265999999999998</v>
          </cell>
          <cell r="I102">
            <v>20.632000000000001</v>
          </cell>
        </row>
        <row r="103">
          <cell r="G103">
            <v>262.387</v>
          </cell>
          <cell r="H103">
            <v>139.15300000000002</v>
          </cell>
          <cell r="I103">
            <v>123.23399999999999</v>
          </cell>
        </row>
        <row r="104">
          <cell r="G104">
            <v>1809.7460000000001</v>
          </cell>
          <cell r="H104">
            <v>959.16300000000001</v>
          </cell>
          <cell r="I104">
            <v>850.58300000000008</v>
          </cell>
        </row>
        <row r="105">
          <cell r="G105">
            <v>42257.244999999995</v>
          </cell>
          <cell r="H105">
            <v>22396.34</v>
          </cell>
          <cell r="I105">
            <v>19860.904999999999</v>
          </cell>
        </row>
        <row r="106">
          <cell r="G106">
            <v>574139.13300000003</v>
          </cell>
          <cell r="H106">
            <v>297793.598</v>
          </cell>
          <cell r="I106">
            <v>276345.53500000003</v>
          </cell>
        </row>
        <row r="107">
          <cell r="G107">
            <v>-115403.44600000003</v>
          </cell>
          <cell r="H107">
            <v>-52507.073999999993</v>
          </cell>
          <cell r="I107">
            <v>-62896.372000000032</v>
          </cell>
        </row>
        <row r="109">
          <cell r="G109">
            <v>458735.68700000003</v>
          </cell>
          <cell r="H109">
            <v>245286.524</v>
          </cell>
          <cell r="I109">
            <v>213449.163</v>
          </cell>
        </row>
        <row r="112">
          <cell r="H112">
            <v>1174.297</v>
          </cell>
          <cell r="I112">
            <v>999.31</v>
          </cell>
        </row>
        <row r="113">
          <cell r="G113">
            <v>458735.68700000003</v>
          </cell>
          <cell r="H113">
            <v>245286.524</v>
          </cell>
          <cell r="I113">
            <v>213449.163</v>
          </cell>
        </row>
        <row r="114">
          <cell r="H114">
            <v>10.4</v>
          </cell>
        </row>
        <row r="115">
          <cell r="H115">
            <v>136.786</v>
          </cell>
        </row>
        <row r="116">
          <cell r="G116">
            <v>422.47600526330422</v>
          </cell>
          <cell r="H116">
            <v>208.87946064751932</v>
          </cell>
          <cell r="I116">
            <v>213.59654461578489</v>
          </cell>
        </row>
        <row r="118">
          <cell r="F118">
            <v>717.4276666666666</v>
          </cell>
          <cell r="H118">
            <v>840.178</v>
          </cell>
          <cell r="I118">
            <v>754.71199999999999</v>
          </cell>
        </row>
        <row r="119">
          <cell r="F119">
            <v>67190.688121666666</v>
          </cell>
          <cell r="G119">
            <v>155598.46</v>
          </cell>
          <cell r="H119">
            <v>84915.904999999999</v>
          </cell>
          <cell r="I119">
            <v>70682.554999999993</v>
          </cell>
        </row>
        <row r="120">
          <cell r="G120">
            <v>194.72394960230099</v>
          </cell>
          <cell r="H120">
            <v>101.0689461042779</v>
          </cell>
          <cell r="I120">
            <v>93.655003498023078</v>
          </cell>
        </row>
        <row r="133">
          <cell r="F133">
            <v>34.47591666666667</v>
          </cell>
          <cell r="H133">
            <v>40.173999999999999</v>
          </cell>
          <cell r="I133">
            <v>39.274999999999999</v>
          </cell>
        </row>
        <row r="134">
          <cell r="F134">
            <v>49892.960509416669</v>
          </cell>
          <cell r="G134">
            <v>100890.872</v>
          </cell>
          <cell r="H134">
            <v>44052.76</v>
          </cell>
          <cell r="I134">
            <v>56838.112000000001</v>
          </cell>
        </row>
        <row r="135">
          <cell r="G135">
            <v>2543.7320035236917</v>
          </cell>
          <cell r="H135">
            <v>1096.5490117986758</v>
          </cell>
          <cell r="I135">
            <v>1447.1829917250159</v>
          </cell>
        </row>
        <row r="136">
          <cell r="F136">
            <v>189.70225000000002</v>
          </cell>
          <cell r="H136">
            <v>293.94499999999999</v>
          </cell>
          <cell r="I136">
            <v>205.32300000000001</v>
          </cell>
        </row>
        <row r="137">
          <cell r="F137">
            <v>79391.15043400001</v>
          </cell>
          <cell r="G137">
            <v>202246.35499999998</v>
          </cell>
          <cell r="H137">
            <v>116317.859</v>
          </cell>
          <cell r="I137">
            <v>85928.495999999999</v>
          </cell>
        </row>
        <row r="138">
          <cell r="G138">
            <v>814.21700027608927</v>
          </cell>
          <cell r="H138">
            <v>395.7130041334263</v>
          </cell>
          <cell r="I138">
            <v>418.50399614266303</v>
          </cell>
        </row>
      </sheetData>
      <sheetData sheetId="33">
        <row r="107">
          <cell r="E107">
            <v>69558.75</v>
          </cell>
          <cell r="F107">
            <v>66766.25</v>
          </cell>
        </row>
        <row r="108">
          <cell r="F108">
            <v>385646.25</v>
          </cell>
        </row>
        <row r="110">
          <cell r="F110">
            <v>457.38250000000005</v>
          </cell>
        </row>
      </sheetData>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86"/>
  <sheetViews>
    <sheetView view="pageBreakPreview" topLeftCell="A49" zoomScale="104" zoomScaleNormal="100" zoomScaleSheetLayoutView="104" workbookViewId="0">
      <selection activeCell="E10" sqref="E10"/>
    </sheetView>
  </sheetViews>
  <sheetFormatPr defaultRowHeight="15" x14ac:dyDescent="0.25"/>
  <cols>
    <col min="1" max="1" width="7.42578125" style="1" customWidth="1"/>
    <col min="2" max="2" width="33.7109375" style="2" customWidth="1"/>
    <col min="3" max="3" width="11.5703125" style="2" customWidth="1"/>
    <col min="4" max="5" width="19.7109375" style="2" customWidth="1"/>
    <col min="6" max="6" width="11.7109375" style="2" customWidth="1"/>
    <col min="7" max="7" width="27.7109375" style="2" customWidth="1"/>
    <col min="8" max="10" width="11" style="4" hidden="1" customWidth="1"/>
    <col min="11" max="11" width="10" style="4" hidden="1" customWidth="1"/>
    <col min="12" max="13" width="11" style="4" hidden="1" customWidth="1"/>
    <col min="14" max="256" width="9.140625" style="4"/>
    <col min="257" max="257" width="7.42578125" style="4" customWidth="1"/>
    <col min="258" max="258" width="33.7109375" style="4" customWidth="1"/>
    <col min="259" max="259" width="11.5703125" style="4" customWidth="1"/>
    <col min="260" max="261" width="19.7109375" style="4" customWidth="1"/>
    <col min="262" max="262" width="11.7109375" style="4" customWidth="1"/>
    <col min="263" max="263" width="27.7109375" style="4" customWidth="1"/>
    <col min="264" max="269" width="0" style="4" hidden="1" customWidth="1"/>
    <col min="270" max="512" width="9.140625" style="4"/>
    <col min="513" max="513" width="7.42578125" style="4" customWidth="1"/>
    <col min="514" max="514" width="33.7109375" style="4" customWidth="1"/>
    <col min="515" max="515" width="11.5703125" style="4" customWidth="1"/>
    <col min="516" max="517" width="19.7109375" style="4" customWidth="1"/>
    <col min="518" max="518" width="11.7109375" style="4" customWidth="1"/>
    <col min="519" max="519" width="27.7109375" style="4" customWidth="1"/>
    <col min="520" max="525" width="0" style="4" hidden="1" customWidth="1"/>
    <col min="526" max="768" width="9.140625" style="4"/>
    <col min="769" max="769" width="7.42578125" style="4" customWidth="1"/>
    <col min="770" max="770" width="33.7109375" style="4" customWidth="1"/>
    <col min="771" max="771" width="11.5703125" style="4" customWidth="1"/>
    <col min="772" max="773" width="19.7109375" style="4" customWidth="1"/>
    <col min="774" max="774" width="11.7109375" style="4" customWidth="1"/>
    <col min="775" max="775" width="27.7109375" style="4" customWidth="1"/>
    <col min="776" max="781" width="0" style="4" hidden="1" customWidth="1"/>
    <col min="782" max="1024" width="9.140625" style="4"/>
    <col min="1025" max="1025" width="7.42578125" style="4" customWidth="1"/>
    <col min="1026" max="1026" width="33.7109375" style="4" customWidth="1"/>
    <col min="1027" max="1027" width="11.5703125" style="4" customWidth="1"/>
    <col min="1028" max="1029" width="19.7109375" style="4" customWidth="1"/>
    <col min="1030" max="1030" width="11.7109375" style="4" customWidth="1"/>
    <col min="1031" max="1031" width="27.7109375" style="4" customWidth="1"/>
    <col min="1032" max="1037" width="0" style="4" hidden="1" customWidth="1"/>
    <col min="1038" max="1280" width="9.140625" style="4"/>
    <col min="1281" max="1281" width="7.42578125" style="4" customWidth="1"/>
    <col min="1282" max="1282" width="33.7109375" style="4" customWidth="1"/>
    <col min="1283" max="1283" width="11.5703125" style="4" customWidth="1"/>
    <col min="1284" max="1285" width="19.7109375" style="4" customWidth="1"/>
    <col min="1286" max="1286" width="11.7109375" style="4" customWidth="1"/>
    <col min="1287" max="1287" width="27.7109375" style="4" customWidth="1"/>
    <col min="1288" max="1293" width="0" style="4" hidden="1" customWidth="1"/>
    <col min="1294" max="1536" width="9.140625" style="4"/>
    <col min="1537" max="1537" width="7.42578125" style="4" customWidth="1"/>
    <col min="1538" max="1538" width="33.7109375" style="4" customWidth="1"/>
    <col min="1539" max="1539" width="11.5703125" style="4" customWidth="1"/>
    <col min="1540" max="1541" width="19.7109375" style="4" customWidth="1"/>
    <col min="1542" max="1542" width="11.7109375" style="4" customWidth="1"/>
    <col min="1543" max="1543" width="27.7109375" style="4" customWidth="1"/>
    <col min="1544" max="1549" width="0" style="4" hidden="1" customWidth="1"/>
    <col min="1550" max="1792" width="9.140625" style="4"/>
    <col min="1793" max="1793" width="7.42578125" style="4" customWidth="1"/>
    <col min="1794" max="1794" width="33.7109375" style="4" customWidth="1"/>
    <col min="1795" max="1795" width="11.5703125" style="4" customWidth="1"/>
    <col min="1796" max="1797" width="19.7109375" style="4" customWidth="1"/>
    <col min="1798" max="1798" width="11.7109375" style="4" customWidth="1"/>
    <col min="1799" max="1799" width="27.7109375" style="4" customWidth="1"/>
    <col min="1800" max="1805" width="0" style="4" hidden="1" customWidth="1"/>
    <col min="1806" max="2048" width="9.140625" style="4"/>
    <col min="2049" max="2049" width="7.42578125" style="4" customWidth="1"/>
    <col min="2050" max="2050" width="33.7109375" style="4" customWidth="1"/>
    <col min="2051" max="2051" width="11.5703125" style="4" customWidth="1"/>
    <col min="2052" max="2053" width="19.7109375" style="4" customWidth="1"/>
    <col min="2054" max="2054" width="11.7109375" style="4" customWidth="1"/>
    <col min="2055" max="2055" width="27.7109375" style="4" customWidth="1"/>
    <col min="2056" max="2061" width="0" style="4" hidden="1" customWidth="1"/>
    <col min="2062" max="2304" width="9.140625" style="4"/>
    <col min="2305" max="2305" width="7.42578125" style="4" customWidth="1"/>
    <col min="2306" max="2306" width="33.7109375" style="4" customWidth="1"/>
    <col min="2307" max="2307" width="11.5703125" style="4" customWidth="1"/>
    <col min="2308" max="2309" width="19.7109375" style="4" customWidth="1"/>
    <col min="2310" max="2310" width="11.7109375" style="4" customWidth="1"/>
    <col min="2311" max="2311" width="27.7109375" style="4" customWidth="1"/>
    <col min="2312" max="2317" width="0" style="4" hidden="1" customWidth="1"/>
    <col min="2318" max="2560" width="9.140625" style="4"/>
    <col min="2561" max="2561" width="7.42578125" style="4" customWidth="1"/>
    <col min="2562" max="2562" width="33.7109375" style="4" customWidth="1"/>
    <col min="2563" max="2563" width="11.5703125" style="4" customWidth="1"/>
    <col min="2564" max="2565" width="19.7109375" style="4" customWidth="1"/>
    <col min="2566" max="2566" width="11.7109375" style="4" customWidth="1"/>
    <col min="2567" max="2567" width="27.7109375" style="4" customWidth="1"/>
    <col min="2568" max="2573" width="0" style="4" hidden="1" customWidth="1"/>
    <col min="2574" max="2816" width="9.140625" style="4"/>
    <col min="2817" max="2817" width="7.42578125" style="4" customWidth="1"/>
    <col min="2818" max="2818" width="33.7109375" style="4" customWidth="1"/>
    <col min="2819" max="2819" width="11.5703125" style="4" customWidth="1"/>
    <col min="2820" max="2821" width="19.7109375" style="4" customWidth="1"/>
    <col min="2822" max="2822" width="11.7109375" style="4" customWidth="1"/>
    <col min="2823" max="2823" width="27.7109375" style="4" customWidth="1"/>
    <col min="2824" max="2829" width="0" style="4" hidden="1" customWidth="1"/>
    <col min="2830" max="3072" width="9.140625" style="4"/>
    <col min="3073" max="3073" width="7.42578125" style="4" customWidth="1"/>
    <col min="3074" max="3074" width="33.7109375" style="4" customWidth="1"/>
    <col min="3075" max="3075" width="11.5703125" style="4" customWidth="1"/>
    <col min="3076" max="3077" width="19.7109375" style="4" customWidth="1"/>
    <col min="3078" max="3078" width="11.7109375" style="4" customWidth="1"/>
    <col min="3079" max="3079" width="27.7109375" style="4" customWidth="1"/>
    <col min="3080" max="3085" width="0" style="4" hidden="1" customWidth="1"/>
    <col min="3086" max="3328" width="9.140625" style="4"/>
    <col min="3329" max="3329" width="7.42578125" style="4" customWidth="1"/>
    <col min="3330" max="3330" width="33.7109375" style="4" customWidth="1"/>
    <col min="3331" max="3331" width="11.5703125" style="4" customWidth="1"/>
    <col min="3332" max="3333" width="19.7109375" style="4" customWidth="1"/>
    <col min="3334" max="3334" width="11.7109375" style="4" customWidth="1"/>
    <col min="3335" max="3335" width="27.7109375" style="4" customWidth="1"/>
    <col min="3336" max="3341" width="0" style="4" hidden="1" customWidth="1"/>
    <col min="3342" max="3584" width="9.140625" style="4"/>
    <col min="3585" max="3585" width="7.42578125" style="4" customWidth="1"/>
    <col min="3586" max="3586" width="33.7109375" style="4" customWidth="1"/>
    <col min="3587" max="3587" width="11.5703125" style="4" customWidth="1"/>
    <col min="3588" max="3589" width="19.7109375" style="4" customWidth="1"/>
    <col min="3590" max="3590" width="11.7109375" style="4" customWidth="1"/>
    <col min="3591" max="3591" width="27.7109375" style="4" customWidth="1"/>
    <col min="3592" max="3597" width="0" style="4" hidden="1" customWidth="1"/>
    <col min="3598" max="3840" width="9.140625" style="4"/>
    <col min="3841" max="3841" width="7.42578125" style="4" customWidth="1"/>
    <col min="3842" max="3842" width="33.7109375" style="4" customWidth="1"/>
    <col min="3843" max="3843" width="11.5703125" style="4" customWidth="1"/>
    <col min="3844" max="3845" width="19.7109375" style="4" customWidth="1"/>
    <col min="3846" max="3846" width="11.7109375" style="4" customWidth="1"/>
    <col min="3847" max="3847" width="27.7109375" style="4" customWidth="1"/>
    <col min="3848" max="3853" width="0" style="4" hidden="1" customWidth="1"/>
    <col min="3854" max="4096" width="9.140625" style="4"/>
    <col min="4097" max="4097" width="7.42578125" style="4" customWidth="1"/>
    <col min="4098" max="4098" width="33.7109375" style="4" customWidth="1"/>
    <col min="4099" max="4099" width="11.5703125" style="4" customWidth="1"/>
    <col min="4100" max="4101" width="19.7109375" style="4" customWidth="1"/>
    <col min="4102" max="4102" width="11.7109375" style="4" customWidth="1"/>
    <col min="4103" max="4103" width="27.7109375" style="4" customWidth="1"/>
    <col min="4104" max="4109" width="0" style="4" hidden="1" customWidth="1"/>
    <col min="4110" max="4352" width="9.140625" style="4"/>
    <col min="4353" max="4353" width="7.42578125" style="4" customWidth="1"/>
    <col min="4354" max="4354" width="33.7109375" style="4" customWidth="1"/>
    <col min="4355" max="4355" width="11.5703125" style="4" customWidth="1"/>
    <col min="4356" max="4357" width="19.7109375" style="4" customWidth="1"/>
    <col min="4358" max="4358" width="11.7109375" style="4" customWidth="1"/>
    <col min="4359" max="4359" width="27.7109375" style="4" customWidth="1"/>
    <col min="4360" max="4365" width="0" style="4" hidden="1" customWidth="1"/>
    <col min="4366" max="4608" width="9.140625" style="4"/>
    <col min="4609" max="4609" width="7.42578125" style="4" customWidth="1"/>
    <col min="4610" max="4610" width="33.7109375" style="4" customWidth="1"/>
    <col min="4611" max="4611" width="11.5703125" style="4" customWidth="1"/>
    <col min="4612" max="4613" width="19.7109375" style="4" customWidth="1"/>
    <col min="4614" max="4614" width="11.7109375" style="4" customWidth="1"/>
    <col min="4615" max="4615" width="27.7109375" style="4" customWidth="1"/>
    <col min="4616" max="4621" width="0" style="4" hidden="1" customWidth="1"/>
    <col min="4622" max="4864" width="9.140625" style="4"/>
    <col min="4865" max="4865" width="7.42578125" style="4" customWidth="1"/>
    <col min="4866" max="4866" width="33.7109375" style="4" customWidth="1"/>
    <col min="4867" max="4867" width="11.5703125" style="4" customWidth="1"/>
    <col min="4868" max="4869" width="19.7109375" style="4" customWidth="1"/>
    <col min="4870" max="4870" width="11.7109375" style="4" customWidth="1"/>
    <col min="4871" max="4871" width="27.7109375" style="4" customWidth="1"/>
    <col min="4872" max="4877" width="0" style="4" hidden="1" customWidth="1"/>
    <col min="4878" max="5120" width="9.140625" style="4"/>
    <col min="5121" max="5121" width="7.42578125" style="4" customWidth="1"/>
    <col min="5122" max="5122" width="33.7109375" style="4" customWidth="1"/>
    <col min="5123" max="5123" width="11.5703125" style="4" customWidth="1"/>
    <col min="5124" max="5125" width="19.7109375" style="4" customWidth="1"/>
    <col min="5126" max="5126" width="11.7109375" style="4" customWidth="1"/>
    <col min="5127" max="5127" width="27.7109375" style="4" customWidth="1"/>
    <col min="5128" max="5133" width="0" style="4" hidden="1" customWidth="1"/>
    <col min="5134" max="5376" width="9.140625" style="4"/>
    <col min="5377" max="5377" width="7.42578125" style="4" customWidth="1"/>
    <col min="5378" max="5378" width="33.7109375" style="4" customWidth="1"/>
    <col min="5379" max="5379" width="11.5703125" style="4" customWidth="1"/>
    <col min="5380" max="5381" width="19.7109375" style="4" customWidth="1"/>
    <col min="5382" max="5382" width="11.7109375" style="4" customWidth="1"/>
    <col min="5383" max="5383" width="27.7109375" style="4" customWidth="1"/>
    <col min="5384" max="5389" width="0" style="4" hidden="1" customWidth="1"/>
    <col min="5390" max="5632" width="9.140625" style="4"/>
    <col min="5633" max="5633" width="7.42578125" style="4" customWidth="1"/>
    <col min="5634" max="5634" width="33.7109375" style="4" customWidth="1"/>
    <col min="5635" max="5635" width="11.5703125" style="4" customWidth="1"/>
    <col min="5636" max="5637" width="19.7109375" style="4" customWidth="1"/>
    <col min="5638" max="5638" width="11.7109375" style="4" customWidth="1"/>
    <col min="5639" max="5639" width="27.7109375" style="4" customWidth="1"/>
    <col min="5640" max="5645" width="0" style="4" hidden="1" customWidth="1"/>
    <col min="5646" max="5888" width="9.140625" style="4"/>
    <col min="5889" max="5889" width="7.42578125" style="4" customWidth="1"/>
    <col min="5890" max="5890" width="33.7109375" style="4" customWidth="1"/>
    <col min="5891" max="5891" width="11.5703125" style="4" customWidth="1"/>
    <col min="5892" max="5893" width="19.7109375" style="4" customWidth="1"/>
    <col min="5894" max="5894" width="11.7109375" style="4" customWidth="1"/>
    <col min="5895" max="5895" width="27.7109375" style="4" customWidth="1"/>
    <col min="5896" max="5901" width="0" style="4" hidden="1" customWidth="1"/>
    <col min="5902" max="6144" width="9.140625" style="4"/>
    <col min="6145" max="6145" width="7.42578125" style="4" customWidth="1"/>
    <col min="6146" max="6146" width="33.7109375" style="4" customWidth="1"/>
    <col min="6147" max="6147" width="11.5703125" style="4" customWidth="1"/>
    <col min="6148" max="6149" width="19.7109375" style="4" customWidth="1"/>
    <col min="6150" max="6150" width="11.7109375" style="4" customWidth="1"/>
    <col min="6151" max="6151" width="27.7109375" style="4" customWidth="1"/>
    <col min="6152" max="6157" width="0" style="4" hidden="1" customWidth="1"/>
    <col min="6158" max="6400" width="9.140625" style="4"/>
    <col min="6401" max="6401" width="7.42578125" style="4" customWidth="1"/>
    <col min="6402" max="6402" width="33.7109375" style="4" customWidth="1"/>
    <col min="6403" max="6403" width="11.5703125" style="4" customWidth="1"/>
    <col min="6404" max="6405" width="19.7109375" style="4" customWidth="1"/>
    <col min="6406" max="6406" width="11.7109375" style="4" customWidth="1"/>
    <col min="6407" max="6407" width="27.7109375" style="4" customWidth="1"/>
    <col min="6408" max="6413" width="0" style="4" hidden="1" customWidth="1"/>
    <col min="6414" max="6656" width="9.140625" style="4"/>
    <col min="6657" max="6657" width="7.42578125" style="4" customWidth="1"/>
    <col min="6658" max="6658" width="33.7109375" style="4" customWidth="1"/>
    <col min="6659" max="6659" width="11.5703125" style="4" customWidth="1"/>
    <col min="6660" max="6661" width="19.7109375" style="4" customWidth="1"/>
    <col min="6662" max="6662" width="11.7109375" style="4" customWidth="1"/>
    <col min="6663" max="6663" width="27.7109375" style="4" customWidth="1"/>
    <col min="6664" max="6669" width="0" style="4" hidden="1" customWidth="1"/>
    <col min="6670" max="6912" width="9.140625" style="4"/>
    <col min="6913" max="6913" width="7.42578125" style="4" customWidth="1"/>
    <col min="6914" max="6914" width="33.7109375" style="4" customWidth="1"/>
    <col min="6915" max="6915" width="11.5703125" style="4" customWidth="1"/>
    <col min="6916" max="6917" width="19.7109375" style="4" customWidth="1"/>
    <col min="6918" max="6918" width="11.7109375" style="4" customWidth="1"/>
    <col min="6919" max="6919" width="27.7109375" style="4" customWidth="1"/>
    <col min="6920" max="6925" width="0" style="4" hidden="1" customWidth="1"/>
    <col min="6926" max="7168" width="9.140625" style="4"/>
    <col min="7169" max="7169" width="7.42578125" style="4" customWidth="1"/>
    <col min="7170" max="7170" width="33.7109375" style="4" customWidth="1"/>
    <col min="7171" max="7171" width="11.5703125" style="4" customWidth="1"/>
    <col min="7172" max="7173" width="19.7109375" style="4" customWidth="1"/>
    <col min="7174" max="7174" width="11.7109375" style="4" customWidth="1"/>
    <col min="7175" max="7175" width="27.7109375" style="4" customWidth="1"/>
    <col min="7176" max="7181" width="0" style="4" hidden="1" customWidth="1"/>
    <col min="7182" max="7424" width="9.140625" style="4"/>
    <col min="7425" max="7425" width="7.42578125" style="4" customWidth="1"/>
    <col min="7426" max="7426" width="33.7109375" style="4" customWidth="1"/>
    <col min="7427" max="7427" width="11.5703125" style="4" customWidth="1"/>
    <col min="7428" max="7429" width="19.7109375" style="4" customWidth="1"/>
    <col min="7430" max="7430" width="11.7109375" style="4" customWidth="1"/>
    <col min="7431" max="7431" width="27.7109375" style="4" customWidth="1"/>
    <col min="7432" max="7437" width="0" style="4" hidden="1" customWidth="1"/>
    <col min="7438" max="7680" width="9.140625" style="4"/>
    <col min="7681" max="7681" width="7.42578125" style="4" customWidth="1"/>
    <col min="7682" max="7682" width="33.7109375" style="4" customWidth="1"/>
    <col min="7683" max="7683" width="11.5703125" style="4" customWidth="1"/>
    <col min="7684" max="7685" width="19.7109375" style="4" customWidth="1"/>
    <col min="7686" max="7686" width="11.7109375" style="4" customWidth="1"/>
    <col min="7687" max="7687" width="27.7109375" style="4" customWidth="1"/>
    <col min="7688" max="7693" width="0" style="4" hidden="1" customWidth="1"/>
    <col min="7694" max="7936" width="9.140625" style="4"/>
    <col min="7937" max="7937" width="7.42578125" style="4" customWidth="1"/>
    <col min="7938" max="7938" width="33.7109375" style="4" customWidth="1"/>
    <col min="7939" max="7939" width="11.5703125" style="4" customWidth="1"/>
    <col min="7940" max="7941" width="19.7109375" style="4" customWidth="1"/>
    <col min="7942" max="7942" width="11.7109375" style="4" customWidth="1"/>
    <col min="7943" max="7943" width="27.7109375" style="4" customWidth="1"/>
    <col min="7944" max="7949" width="0" style="4" hidden="1" customWidth="1"/>
    <col min="7950" max="8192" width="9.140625" style="4"/>
    <col min="8193" max="8193" width="7.42578125" style="4" customWidth="1"/>
    <col min="8194" max="8194" width="33.7109375" style="4" customWidth="1"/>
    <col min="8195" max="8195" width="11.5703125" style="4" customWidth="1"/>
    <col min="8196" max="8197" width="19.7109375" style="4" customWidth="1"/>
    <col min="8198" max="8198" width="11.7109375" style="4" customWidth="1"/>
    <col min="8199" max="8199" width="27.7109375" style="4" customWidth="1"/>
    <col min="8200" max="8205" width="0" style="4" hidden="1" customWidth="1"/>
    <col min="8206" max="8448" width="9.140625" style="4"/>
    <col min="8449" max="8449" width="7.42578125" style="4" customWidth="1"/>
    <col min="8450" max="8450" width="33.7109375" style="4" customWidth="1"/>
    <col min="8451" max="8451" width="11.5703125" style="4" customWidth="1"/>
    <col min="8452" max="8453" width="19.7109375" style="4" customWidth="1"/>
    <col min="8454" max="8454" width="11.7109375" style="4" customWidth="1"/>
    <col min="8455" max="8455" width="27.7109375" style="4" customWidth="1"/>
    <col min="8456" max="8461" width="0" style="4" hidden="1" customWidth="1"/>
    <col min="8462" max="8704" width="9.140625" style="4"/>
    <col min="8705" max="8705" width="7.42578125" style="4" customWidth="1"/>
    <col min="8706" max="8706" width="33.7109375" style="4" customWidth="1"/>
    <col min="8707" max="8707" width="11.5703125" style="4" customWidth="1"/>
    <col min="8708" max="8709" width="19.7109375" style="4" customWidth="1"/>
    <col min="8710" max="8710" width="11.7109375" style="4" customWidth="1"/>
    <col min="8711" max="8711" width="27.7109375" style="4" customWidth="1"/>
    <col min="8712" max="8717" width="0" style="4" hidden="1" customWidth="1"/>
    <col min="8718" max="8960" width="9.140625" style="4"/>
    <col min="8961" max="8961" width="7.42578125" style="4" customWidth="1"/>
    <col min="8962" max="8962" width="33.7109375" style="4" customWidth="1"/>
    <col min="8963" max="8963" width="11.5703125" style="4" customWidth="1"/>
    <col min="8964" max="8965" width="19.7109375" style="4" customWidth="1"/>
    <col min="8966" max="8966" width="11.7109375" style="4" customWidth="1"/>
    <col min="8967" max="8967" width="27.7109375" style="4" customWidth="1"/>
    <col min="8968" max="8973" width="0" style="4" hidden="1" customWidth="1"/>
    <col min="8974" max="9216" width="9.140625" style="4"/>
    <col min="9217" max="9217" width="7.42578125" style="4" customWidth="1"/>
    <col min="9218" max="9218" width="33.7109375" style="4" customWidth="1"/>
    <col min="9219" max="9219" width="11.5703125" style="4" customWidth="1"/>
    <col min="9220" max="9221" width="19.7109375" style="4" customWidth="1"/>
    <col min="9222" max="9222" width="11.7109375" style="4" customWidth="1"/>
    <col min="9223" max="9223" width="27.7109375" style="4" customWidth="1"/>
    <col min="9224" max="9229" width="0" style="4" hidden="1" customWidth="1"/>
    <col min="9230" max="9472" width="9.140625" style="4"/>
    <col min="9473" max="9473" width="7.42578125" style="4" customWidth="1"/>
    <col min="9474" max="9474" width="33.7109375" style="4" customWidth="1"/>
    <col min="9475" max="9475" width="11.5703125" style="4" customWidth="1"/>
    <col min="9476" max="9477" width="19.7109375" style="4" customWidth="1"/>
    <col min="9478" max="9478" width="11.7109375" style="4" customWidth="1"/>
    <col min="9479" max="9479" width="27.7109375" style="4" customWidth="1"/>
    <col min="9480" max="9485" width="0" style="4" hidden="1" customWidth="1"/>
    <col min="9486" max="9728" width="9.140625" style="4"/>
    <col min="9729" max="9729" width="7.42578125" style="4" customWidth="1"/>
    <col min="9730" max="9730" width="33.7109375" style="4" customWidth="1"/>
    <col min="9731" max="9731" width="11.5703125" style="4" customWidth="1"/>
    <col min="9732" max="9733" width="19.7109375" style="4" customWidth="1"/>
    <col min="9734" max="9734" width="11.7109375" style="4" customWidth="1"/>
    <col min="9735" max="9735" width="27.7109375" style="4" customWidth="1"/>
    <col min="9736" max="9741" width="0" style="4" hidden="1" customWidth="1"/>
    <col min="9742" max="9984" width="9.140625" style="4"/>
    <col min="9985" max="9985" width="7.42578125" style="4" customWidth="1"/>
    <col min="9986" max="9986" width="33.7109375" style="4" customWidth="1"/>
    <col min="9987" max="9987" width="11.5703125" style="4" customWidth="1"/>
    <col min="9988" max="9989" width="19.7109375" style="4" customWidth="1"/>
    <col min="9990" max="9990" width="11.7109375" style="4" customWidth="1"/>
    <col min="9991" max="9991" width="27.7109375" style="4" customWidth="1"/>
    <col min="9992" max="9997" width="0" style="4" hidden="1" customWidth="1"/>
    <col min="9998" max="10240" width="9.140625" style="4"/>
    <col min="10241" max="10241" width="7.42578125" style="4" customWidth="1"/>
    <col min="10242" max="10242" width="33.7109375" style="4" customWidth="1"/>
    <col min="10243" max="10243" width="11.5703125" style="4" customWidth="1"/>
    <col min="10244" max="10245" width="19.7109375" style="4" customWidth="1"/>
    <col min="10246" max="10246" width="11.7109375" style="4" customWidth="1"/>
    <col min="10247" max="10247" width="27.7109375" style="4" customWidth="1"/>
    <col min="10248" max="10253" width="0" style="4" hidden="1" customWidth="1"/>
    <col min="10254" max="10496" width="9.140625" style="4"/>
    <col min="10497" max="10497" width="7.42578125" style="4" customWidth="1"/>
    <col min="10498" max="10498" width="33.7109375" style="4" customWidth="1"/>
    <col min="10499" max="10499" width="11.5703125" style="4" customWidth="1"/>
    <col min="10500" max="10501" width="19.7109375" style="4" customWidth="1"/>
    <col min="10502" max="10502" width="11.7109375" style="4" customWidth="1"/>
    <col min="10503" max="10503" width="27.7109375" style="4" customWidth="1"/>
    <col min="10504" max="10509" width="0" style="4" hidden="1" customWidth="1"/>
    <col min="10510" max="10752" width="9.140625" style="4"/>
    <col min="10753" max="10753" width="7.42578125" style="4" customWidth="1"/>
    <col min="10754" max="10754" width="33.7109375" style="4" customWidth="1"/>
    <col min="10755" max="10755" width="11.5703125" style="4" customWidth="1"/>
    <col min="10756" max="10757" width="19.7109375" style="4" customWidth="1"/>
    <col min="10758" max="10758" width="11.7109375" style="4" customWidth="1"/>
    <col min="10759" max="10759" width="27.7109375" style="4" customWidth="1"/>
    <col min="10760" max="10765" width="0" style="4" hidden="1" customWidth="1"/>
    <col min="10766" max="11008" width="9.140625" style="4"/>
    <col min="11009" max="11009" width="7.42578125" style="4" customWidth="1"/>
    <col min="11010" max="11010" width="33.7109375" style="4" customWidth="1"/>
    <col min="11011" max="11011" width="11.5703125" style="4" customWidth="1"/>
    <col min="11012" max="11013" width="19.7109375" style="4" customWidth="1"/>
    <col min="11014" max="11014" width="11.7109375" style="4" customWidth="1"/>
    <col min="11015" max="11015" width="27.7109375" style="4" customWidth="1"/>
    <col min="11016" max="11021" width="0" style="4" hidden="1" customWidth="1"/>
    <col min="11022" max="11264" width="9.140625" style="4"/>
    <col min="11265" max="11265" width="7.42578125" style="4" customWidth="1"/>
    <col min="11266" max="11266" width="33.7109375" style="4" customWidth="1"/>
    <col min="11267" max="11267" width="11.5703125" style="4" customWidth="1"/>
    <col min="11268" max="11269" width="19.7109375" style="4" customWidth="1"/>
    <col min="11270" max="11270" width="11.7109375" style="4" customWidth="1"/>
    <col min="11271" max="11271" width="27.7109375" style="4" customWidth="1"/>
    <col min="11272" max="11277" width="0" style="4" hidden="1" customWidth="1"/>
    <col min="11278" max="11520" width="9.140625" style="4"/>
    <col min="11521" max="11521" width="7.42578125" style="4" customWidth="1"/>
    <col min="11522" max="11522" width="33.7109375" style="4" customWidth="1"/>
    <col min="11523" max="11523" width="11.5703125" style="4" customWidth="1"/>
    <col min="11524" max="11525" width="19.7109375" style="4" customWidth="1"/>
    <col min="11526" max="11526" width="11.7109375" style="4" customWidth="1"/>
    <col min="11527" max="11527" width="27.7109375" style="4" customWidth="1"/>
    <col min="11528" max="11533" width="0" style="4" hidden="1" customWidth="1"/>
    <col min="11534" max="11776" width="9.140625" style="4"/>
    <col min="11777" max="11777" width="7.42578125" style="4" customWidth="1"/>
    <col min="11778" max="11778" width="33.7109375" style="4" customWidth="1"/>
    <col min="11779" max="11779" width="11.5703125" style="4" customWidth="1"/>
    <col min="11780" max="11781" width="19.7109375" style="4" customWidth="1"/>
    <col min="11782" max="11782" width="11.7109375" style="4" customWidth="1"/>
    <col min="11783" max="11783" width="27.7109375" style="4" customWidth="1"/>
    <col min="11784" max="11789" width="0" style="4" hidden="1" customWidth="1"/>
    <col min="11790" max="12032" width="9.140625" style="4"/>
    <col min="12033" max="12033" width="7.42578125" style="4" customWidth="1"/>
    <col min="12034" max="12034" width="33.7109375" style="4" customWidth="1"/>
    <col min="12035" max="12035" width="11.5703125" style="4" customWidth="1"/>
    <col min="12036" max="12037" width="19.7109375" style="4" customWidth="1"/>
    <col min="12038" max="12038" width="11.7109375" style="4" customWidth="1"/>
    <col min="12039" max="12039" width="27.7109375" style="4" customWidth="1"/>
    <col min="12040" max="12045" width="0" style="4" hidden="1" customWidth="1"/>
    <col min="12046" max="12288" width="9.140625" style="4"/>
    <col min="12289" max="12289" width="7.42578125" style="4" customWidth="1"/>
    <col min="12290" max="12290" width="33.7109375" style="4" customWidth="1"/>
    <col min="12291" max="12291" width="11.5703125" style="4" customWidth="1"/>
    <col min="12292" max="12293" width="19.7109375" style="4" customWidth="1"/>
    <col min="12294" max="12294" width="11.7109375" style="4" customWidth="1"/>
    <col min="12295" max="12295" width="27.7109375" style="4" customWidth="1"/>
    <col min="12296" max="12301" width="0" style="4" hidden="1" customWidth="1"/>
    <col min="12302" max="12544" width="9.140625" style="4"/>
    <col min="12545" max="12545" width="7.42578125" style="4" customWidth="1"/>
    <col min="12546" max="12546" width="33.7109375" style="4" customWidth="1"/>
    <col min="12547" max="12547" width="11.5703125" style="4" customWidth="1"/>
    <col min="12548" max="12549" width="19.7109375" style="4" customWidth="1"/>
    <col min="12550" max="12550" width="11.7109375" style="4" customWidth="1"/>
    <col min="12551" max="12551" width="27.7109375" style="4" customWidth="1"/>
    <col min="12552" max="12557" width="0" style="4" hidden="1" customWidth="1"/>
    <col min="12558" max="12800" width="9.140625" style="4"/>
    <col min="12801" max="12801" width="7.42578125" style="4" customWidth="1"/>
    <col min="12802" max="12802" width="33.7109375" style="4" customWidth="1"/>
    <col min="12803" max="12803" width="11.5703125" style="4" customWidth="1"/>
    <col min="12804" max="12805" width="19.7109375" style="4" customWidth="1"/>
    <col min="12806" max="12806" width="11.7109375" style="4" customWidth="1"/>
    <col min="12807" max="12807" width="27.7109375" style="4" customWidth="1"/>
    <col min="12808" max="12813" width="0" style="4" hidden="1" customWidth="1"/>
    <col min="12814" max="13056" width="9.140625" style="4"/>
    <col min="13057" max="13057" width="7.42578125" style="4" customWidth="1"/>
    <col min="13058" max="13058" width="33.7109375" style="4" customWidth="1"/>
    <col min="13059" max="13059" width="11.5703125" style="4" customWidth="1"/>
    <col min="13060" max="13061" width="19.7109375" style="4" customWidth="1"/>
    <col min="13062" max="13062" width="11.7109375" style="4" customWidth="1"/>
    <col min="13063" max="13063" width="27.7109375" style="4" customWidth="1"/>
    <col min="13064" max="13069" width="0" style="4" hidden="1" customWidth="1"/>
    <col min="13070" max="13312" width="9.140625" style="4"/>
    <col min="13313" max="13313" width="7.42578125" style="4" customWidth="1"/>
    <col min="13314" max="13314" width="33.7109375" style="4" customWidth="1"/>
    <col min="13315" max="13315" width="11.5703125" style="4" customWidth="1"/>
    <col min="13316" max="13317" width="19.7109375" style="4" customWidth="1"/>
    <col min="13318" max="13318" width="11.7109375" style="4" customWidth="1"/>
    <col min="13319" max="13319" width="27.7109375" style="4" customWidth="1"/>
    <col min="13320" max="13325" width="0" style="4" hidden="1" customWidth="1"/>
    <col min="13326" max="13568" width="9.140625" style="4"/>
    <col min="13569" max="13569" width="7.42578125" style="4" customWidth="1"/>
    <col min="13570" max="13570" width="33.7109375" style="4" customWidth="1"/>
    <col min="13571" max="13571" width="11.5703125" style="4" customWidth="1"/>
    <col min="13572" max="13573" width="19.7109375" style="4" customWidth="1"/>
    <col min="13574" max="13574" width="11.7109375" style="4" customWidth="1"/>
    <col min="13575" max="13575" width="27.7109375" style="4" customWidth="1"/>
    <col min="13576" max="13581" width="0" style="4" hidden="1" customWidth="1"/>
    <col min="13582" max="13824" width="9.140625" style="4"/>
    <col min="13825" max="13825" width="7.42578125" style="4" customWidth="1"/>
    <col min="13826" max="13826" width="33.7109375" style="4" customWidth="1"/>
    <col min="13827" max="13827" width="11.5703125" style="4" customWidth="1"/>
    <col min="13828" max="13829" width="19.7109375" style="4" customWidth="1"/>
    <col min="13830" max="13830" width="11.7109375" style="4" customWidth="1"/>
    <col min="13831" max="13831" width="27.7109375" style="4" customWidth="1"/>
    <col min="13832" max="13837" width="0" style="4" hidden="1" customWidth="1"/>
    <col min="13838" max="14080" width="9.140625" style="4"/>
    <col min="14081" max="14081" width="7.42578125" style="4" customWidth="1"/>
    <col min="14082" max="14082" width="33.7109375" style="4" customWidth="1"/>
    <col min="14083" max="14083" width="11.5703125" style="4" customWidth="1"/>
    <col min="14084" max="14085" width="19.7109375" style="4" customWidth="1"/>
    <col min="14086" max="14086" width="11.7109375" style="4" customWidth="1"/>
    <col min="14087" max="14087" width="27.7109375" style="4" customWidth="1"/>
    <col min="14088" max="14093" width="0" style="4" hidden="1" customWidth="1"/>
    <col min="14094" max="14336" width="9.140625" style="4"/>
    <col min="14337" max="14337" width="7.42578125" style="4" customWidth="1"/>
    <col min="14338" max="14338" width="33.7109375" style="4" customWidth="1"/>
    <col min="14339" max="14339" width="11.5703125" style="4" customWidth="1"/>
    <col min="14340" max="14341" width="19.7109375" style="4" customWidth="1"/>
    <col min="14342" max="14342" width="11.7109375" style="4" customWidth="1"/>
    <col min="14343" max="14343" width="27.7109375" style="4" customWidth="1"/>
    <col min="14344" max="14349" width="0" style="4" hidden="1" customWidth="1"/>
    <col min="14350" max="14592" width="9.140625" style="4"/>
    <col min="14593" max="14593" width="7.42578125" style="4" customWidth="1"/>
    <col min="14594" max="14594" width="33.7109375" style="4" customWidth="1"/>
    <col min="14595" max="14595" width="11.5703125" style="4" customWidth="1"/>
    <col min="14596" max="14597" width="19.7109375" style="4" customWidth="1"/>
    <col min="14598" max="14598" width="11.7109375" style="4" customWidth="1"/>
    <col min="14599" max="14599" width="27.7109375" style="4" customWidth="1"/>
    <col min="14600" max="14605" width="0" style="4" hidden="1" customWidth="1"/>
    <col min="14606" max="14848" width="9.140625" style="4"/>
    <col min="14849" max="14849" width="7.42578125" style="4" customWidth="1"/>
    <col min="14850" max="14850" width="33.7109375" style="4" customWidth="1"/>
    <col min="14851" max="14851" width="11.5703125" style="4" customWidth="1"/>
    <col min="14852" max="14853" width="19.7109375" style="4" customWidth="1"/>
    <col min="14854" max="14854" width="11.7109375" style="4" customWidth="1"/>
    <col min="14855" max="14855" width="27.7109375" style="4" customWidth="1"/>
    <col min="14856" max="14861" width="0" style="4" hidden="1" customWidth="1"/>
    <col min="14862" max="15104" width="9.140625" style="4"/>
    <col min="15105" max="15105" width="7.42578125" style="4" customWidth="1"/>
    <col min="15106" max="15106" width="33.7109375" style="4" customWidth="1"/>
    <col min="15107" max="15107" width="11.5703125" style="4" customWidth="1"/>
    <col min="15108" max="15109" width="19.7109375" style="4" customWidth="1"/>
    <col min="15110" max="15110" width="11.7109375" style="4" customWidth="1"/>
    <col min="15111" max="15111" width="27.7109375" style="4" customWidth="1"/>
    <col min="15112" max="15117" width="0" style="4" hidden="1" customWidth="1"/>
    <col min="15118" max="15360" width="9.140625" style="4"/>
    <col min="15361" max="15361" width="7.42578125" style="4" customWidth="1"/>
    <col min="15362" max="15362" width="33.7109375" style="4" customWidth="1"/>
    <col min="15363" max="15363" width="11.5703125" style="4" customWidth="1"/>
    <col min="15364" max="15365" width="19.7109375" style="4" customWidth="1"/>
    <col min="15366" max="15366" width="11.7109375" style="4" customWidth="1"/>
    <col min="15367" max="15367" width="27.7109375" style="4" customWidth="1"/>
    <col min="15368" max="15373" width="0" style="4" hidden="1" customWidth="1"/>
    <col min="15374" max="15616" width="9.140625" style="4"/>
    <col min="15617" max="15617" width="7.42578125" style="4" customWidth="1"/>
    <col min="15618" max="15618" width="33.7109375" style="4" customWidth="1"/>
    <col min="15619" max="15619" width="11.5703125" style="4" customWidth="1"/>
    <col min="15620" max="15621" width="19.7109375" style="4" customWidth="1"/>
    <col min="15622" max="15622" width="11.7109375" style="4" customWidth="1"/>
    <col min="15623" max="15623" width="27.7109375" style="4" customWidth="1"/>
    <col min="15624" max="15629" width="0" style="4" hidden="1" customWidth="1"/>
    <col min="15630" max="15872" width="9.140625" style="4"/>
    <col min="15873" max="15873" width="7.42578125" style="4" customWidth="1"/>
    <col min="15874" max="15874" width="33.7109375" style="4" customWidth="1"/>
    <col min="15875" max="15875" width="11.5703125" style="4" customWidth="1"/>
    <col min="15876" max="15877" width="19.7109375" style="4" customWidth="1"/>
    <col min="15878" max="15878" width="11.7109375" style="4" customWidth="1"/>
    <col min="15879" max="15879" width="27.7109375" style="4" customWidth="1"/>
    <col min="15880" max="15885" width="0" style="4" hidden="1" customWidth="1"/>
    <col min="15886" max="16128" width="9.140625" style="4"/>
    <col min="16129" max="16129" width="7.42578125" style="4" customWidth="1"/>
    <col min="16130" max="16130" width="33.7109375" style="4" customWidth="1"/>
    <col min="16131" max="16131" width="11.5703125" style="4" customWidth="1"/>
    <col min="16132" max="16133" width="19.7109375" style="4" customWidth="1"/>
    <col min="16134" max="16134" width="11.7109375" style="4" customWidth="1"/>
    <col min="16135" max="16135" width="27.7109375" style="4" customWidth="1"/>
    <col min="16136" max="16141" width="0" style="4" hidden="1" customWidth="1"/>
    <col min="16142" max="16384" width="9.140625" style="4"/>
  </cols>
  <sheetData>
    <row r="1" spans="1:13" ht="15.75" x14ac:dyDescent="0.25">
      <c r="D1" s="3"/>
    </row>
    <row r="2" spans="1:13" ht="15.75" customHeight="1" x14ac:dyDescent="0.25">
      <c r="A2" s="127" t="s">
        <v>0</v>
      </c>
      <c r="B2" s="127"/>
      <c r="C2" s="127"/>
      <c r="D2" s="127"/>
      <c r="E2" s="127"/>
      <c r="F2" s="127"/>
      <c r="G2" s="127"/>
    </row>
    <row r="3" spans="1:13" ht="15.75" customHeight="1" x14ac:dyDescent="0.25">
      <c r="A3" s="128" t="s">
        <v>1</v>
      </c>
      <c r="B3" s="128"/>
      <c r="C3" s="128"/>
      <c r="D3" s="128"/>
      <c r="E3" s="128"/>
      <c r="F3" s="128"/>
      <c r="G3" s="128"/>
    </row>
    <row r="4" spans="1:13" x14ac:dyDescent="0.25">
      <c r="B4" s="5"/>
      <c r="C4" s="5"/>
      <c r="D4" s="5"/>
      <c r="E4" s="5"/>
      <c r="F4" s="5"/>
      <c r="G4" s="5"/>
    </row>
    <row r="5" spans="1:13" ht="54" customHeight="1" x14ac:dyDescent="0.25">
      <c r="A5" s="6" t="s">
        <v>2</v>
      </c>
      <c r="B5" s="6" t="s">
        <v>3</v>
      </c>
      <c r="C5" s="6" t="s">
        <v>4</v>
      </c>
      <c r="D5" s="6" t="s">
        <v>5</v>
      </c>
      <c r="E5" s="7" t="s">
        <v>6</v>
      </c>
      <c r="F5" s="8" t="s">
        <v>7</v>
      </c>
      <c r="G5" s="7" t="s">
        <v>8</v>
      </c>
      <c r="H5" s="129" t="s">
        <v>9</v>
      </c>
      <c r="I5" s="130"/>
      <c r="J5" s="131"/>
      <c r="K5" s="129" t="s">
        <v>10</v>
      </c>
      <c r="L5" s="130"/>
      <c r="M5" s="131"/>
    </row>
    <row r="6" spans="1:13" ht="25.5" x14ac:dyDescent="0.25">
      <c r="A6" s="9" t="s">
        <v>11</v>
      </c>
      <c r="B6" s="10" t="s">
        <v>12</v>
      </c>
      <c r="C6" s="9" t="s">
        <v>13</v>
      </c>
      <c r="D6" s="11">
        <f>D7+D16+D23+D24+D27</f>
        <v>2017683.1</v>
      </c>
      <c r="E6" s="11">
        <f>E7+E16+E23+E24+E27</f>
        <v>1999506.9539999999</v>
      </c>
      <c r="F6" s="11">
        <f>E6/D6*100</f>
        <v>99.099157543620194</v>
      </c>
      <c r="G6" s="11"/>
      <c r="H6" s="12" t="e">
        <f>#REF!/#REF!*10</f>
        <v>#REF!</v>
      </c>
      <c r="I6" s="12">
        <f>F6/E6*10</f>
        <v>4.9561796894665962E-4</v>
      </c>
      <c r="J6" s="12" t="e">
        <f>#REF!/#REF!*10</f>
        <v>#REF!</v>
      </c>
      <c r="K6" s="12" t="e">
        <f>G6/#REF!*10</f>
        <v>#REF!</v>
      </c>
      <c r="L6" s="12" t="e">
        <f>#REF!/F6*10</f>
        <v>#REF!</v>
      </c>
      <c r="M6" s="12" t="e">
        <f>#REF!/#REF!*10</f>
        <v>#REF!</v>
      </c>
    </row>
    <row r="7" spans="1:13" x14ac:dyDescent="0.25">
      <c r="A7" s="13" t="s">
        <v>14</v>
      </c>
      <c r="B7" s="10" t="s">
        <v>15</v>
      </c>
      <c r="C7" s="9" t="s">
        <v>13</v>
      </c>
      <c r="D7" s="11">
        <f>D9+D13+D14+D15</f>
        <v>502360</v>
      </c>
      <c r="E7" s="11">
        <f>E9+E13+E14+E15</f>
        <v>511280.00300000003</v>
      </c>
      <c r="F7" s="11">
        <f t="shared" ref="F7:F70" si="0">E7/D7*100</f>
        <v>101.77561967513338</v>
      </c>
      <c r="G7" s="11"/>
      <c r="H7" s="12">
        <f t="shared" ref="H7:H75" si="1">I7+J7</f>
        <v>134059</v>
      </c>
      <c r="I7" s="12">
        <f>I9+I13+I14+I15</f>
        <v>98836</v>
      </c>
      <c r="J7" s="12">
        <f>J9+J13+J14+J15</f>
        <v>35223</v>
      </c>
      <c r="K7" s="12">
        <f t="shared" ref="K7:K75" si="2">L7+M7</f>
        <v>149776</v>
      </c>
      <c r="L7" s="12">
        <f>L9+L13+L14+L15</f>
        <v>110309</v>
      </c>
      <c r="M7" s="12">
        <f>M9+M13+M14+M15</f>
        <v>39467</v>
      </c>
    </row>
    <row r="8" spans="1:13" x14ac:dyDescent="0.25">
      <c r="A8" s="14"/>
      <c r="B8" s="15" t="s">
        <v>16</v>
      </c>
      <c r="C8" s="16"/>
      <c r="D8" s="17"/>
      <c r="E8" s="18"/>
      <c r="F8" s="11"/>
      <c r="G8" s="11"/>
      <c r="H8" s="12"/>
      <c r="I8" s="19"/>
      <c r="J8" s="19"/>
      <c r="K8" s="12"/>
      <c r="L8" s="19"/>
      <c r="M8" s="19"/>
    </row>
    <row r="9" spans="1:13" x14ac:dyDescent="0.25">
      <c r="A9" s="14" t="s">
        <v>17</v>
      </c>
      <c r="B9" s="20" t="s">
        <v>18</v>
      </c>
      <c r="C9" s="16" t="s">
        <v>13</v>
      </c>
      <c r="D9" s="17">
        <f>D10+D11+D12</f>
        <v>209383</v>
      </c>
      <c r="E9" s="17">
        <f>E10+E11+E12</f>
        <v>199079.13199999998</v>
      </c>
      <c r="F9" s="11">
        <f t="shared" si="0"/>
        <v>95.078937640591633</v>
      </c>
      <c r="G9" s="11"/>
      <c r="H9" s="12">
        <f t="shared" si="1"/>
        <v>46548</v>
      </c>
      <c r="I9" s="21">
        <f>I10+I11+I12</f>
        <v>39884</v>
      </c>
      <c r="J9" s="21">
        <f>J10+J11+J12</f>
        <v>6664</v>
      </c>
      <c r="K9" s="12">
        <f t="shared" si="2"/>
        <v>46552</v>
      </c>
      <c r="L9" s="21">
        <f>L10+L11+L12</f>
        <v>39885</v>
      </c>
      <c r="M9" s="21">
        <f>M10+M11+M12</f>
        <v>6667</v>
      </c>
    </row>
    <row r="10" spans="1:13" ht="51" x14ac:dyDescent="0.25">
      <c r="A10" s="22" t="s">
        <v>19</v>
      </c>
      <c r="B10" s="15" t="s">
        <v>20</v>
      </c>
      <c r="C10" s="16" t="s">
        <v>13</v>
      </c>
      <c r="D10" s="17">
        <v>179403</v>
      </c>
      <c r="E10" s="17">
        <f>[1]январь!H13+[1]февраль!H13+[1]март!H13+[1]апрель!H13+[1]май!H13+[1]июнь!H13+[1]июль!H13+[1]август!H13+[1]сентябрь!H13+[1]октябрь!H13+[1]ноябрь!H13+[1]декабрь!H13</f>
        <v>170435.995</v>
      </c>
      <c r="F10" s="11">
        <f t="shared" si="0"/>
        <v>95.001753036459817</v>
      </c>
      <c r="G10" s="20" t="s">
        <v>21</v>
      </c>
      <c r="H10" s="12">
        <f t="shared" si="1"/>
        <v>35374</v>
      </c>
      <c r="I10" s="23">
        <v>34362</v>
      </c>
      <c r="J10" s="23">
        <v>1012</v>
      </c>
      <c r="K10" s="12">
        <f t="shared" si="2"/>
        <v>35375</v>
      </c>
      <c r="L10" s="23">
        <v>34362</v>
      </c>
      <c r="M10" s="23">
        <v>1013</v>
      </c>
    </row>
    <row r="11" spans="1:13" x14ac:dyDescent="0.25">
      <c r="A11" s="22" t="s">
        <v>22</v>
      </c>
      <c r="B11" s="15" t="s">
        <v>23</v>
      </c>
      <c r="C11" s="16" t="s">
        <v>13</v>
      </c>
      <c r="D11" s="17">
        <v>0</v>
      </c>
      <c r="E11" s="17">
        <f>[1]январь!H14+[1]февраль!H14+[1]март!H14+[1]апрель!H14+[1]май!H14+[1]июнь!H14+[1]июль!H14+[1]август!H14+[1]сентябрь!H14+[1]октябрь!H14+[1]ноябрь!H14+[1]декабрь!H14</f>
        <v>0</v>
      </c>
      <c r="F11" s="11"/>
      <c r="G11" s="11"/>
      <c r="H11" s="12">
        <f t="shared" si="1"/>
        <v>1717</v>
      </c>
      <c r="I11" s="23">
        <v>0</v>
      </c>
      <c r="J11" s="23">
        <v>1717</v>
      </c>
      <c r="K11" s="12">
        <f t="shared" si="2"/>
        <v>1718</v>
      </c>
      <c r="L11" s="23">
        <v>0</v>
      </c>
      <c r="M11" s="23">
        <v>1718</v>
      </c>
    </row>
    <row r="12" spans="1:13" ht="140.25" x14ac:dyDescent="0.25">
      <c r="A12" s="22" t="s">
        <v>24</v>
      </c>
      <c r="B12" s="15" t="s">
        <v>25</v>
      </c>
      <c r="C12" s="16" t="s">
        <v>13</v>
      </c>
      <c r="D12" s="17">
        <v>29980</v>
      </c>
      <c r="E12" s="17">
        <f>[1]январь!H15+[1]февраль!H15+[1]март!H15+[1]апрель!H15+[1]май!H15+[1]июнь!H15+[1]июль!H15+[1]август!H15+[1]сентябрь!H15+[1]октябрь!H15+[1]ноябрь!H15+[1]декабрь!H15</f>
        <v>28643.136999999999</v>
      </c>
      <c r="F12" s="11">
        <f t="shared" si="0"/>
        <v>95.540817211474319</v>
      </c>
      <c r="G12" s="20" t="s">
        <v>26</v>
      </c>
      <c r="H12" s="12">
        <f t="shared" si="1"/>
        <v>9457</v>
      </c>
      <c r="I12" s="23">
        <v>5522</v>
      </c>
      <c r="J12" s="23">
        <v>3935</v>
      </c>
      <c r="K12" s="12">
        <f t="shared" si="2"/>
        <v>9459</v>
      </c>
      <c r="L12" s="23">
        <v>5523</v>
      </c>
      <c r="M12" s="23">
        <v>3936</v>
      </c>
    </row>
    <row r="13" spans="1:13" ht="63.75" x14ac:dyDescent="0.25">
      <c r="A13" s="14" t="s">
        <v>27</v>
      </c>
      <c r="B13" s="20" t="s">
        <v>28</v>
      </c>
      <c r="C13" s="16" t="s">
        <v>13</v>
      </c>
      <c r="D13" s="17">
        <v>47470</v>
      </c>
      <c r="E13" s="17">
        <f>[1]январь!H16+[1]февраль!H16+[1]март!H16+[1]апрель!H16+[1]май!H16+[1]июнь!H16+[1]июль!H16+[1]август!H16+[1]сентябрь!H16+[1]октябрь!H16+[1]ноябрь!H16+[1]декабрь!H16</f>
        <v>61136.828999999998</v>
      </c>
      <c r="F13" s="11">
        <f t="shared" si="0"/>
        <v>128.79045502422582</v>
      </c>
      <c r="G13" s="20" t="s">
        <v>29</v>
      </c>
      <c r="H13" s="12">
        <f t="shared" si="1"/>
        <v>19506</v>
      </c>
      <c r="I13" s="23">
        <v>10338</v>
      </c>
      <c r="J13" s="23">
        <v>9168</v>
      </c>
      <c r="K13" s="12">
        <f t="shared" si="2"/>
        <v>19505</v>
      </c>
      <c r="L13" s="23">
        <v>10338</v>
      </c>
      <c r="M13" s="23">
        <v>9167</v>
      </c>
    </row>
    <row r="14" spans="1:13" ht="127.5" x14ac:dyDescent="0.25">
      <c r="A14" s="14" t="s">
        <v>30</v>
      </c>
      <c r="B14" s="20" t="s">
        <v>31</v>
      </c>
      <c r="C14" s="16" t="s">
        <v>13</v>
      </c>
      <c r="D14" s="17">
        <v>27559</v>
      </c>
      <c r="E14" s="17">
        <f>[1]январь!H17+[1]февраль!H17+[1]март!H17+[1]апрель!H17+[1]май!H17+[1]июнь!H17+[1]июль!H17+[1]август!H17+[1]сентябрь!H17+[1]октябрь!H17+[1]ноябрь!H17+[1]декабрь!H17</f>
        <v>26183.077000000001</v>
      </c>
      <c r="F14" s="11">
        <f t="shared" si="0"/>
        <v>95.007355128995968</v>
      </c>
      <c r="G14" s="20" t="s">
        <v>32</v>
      </c>
      <c r="H14" s="12">
        <f t="shared" si="1"/>
        <v>0</v>
      </c>
      <c r="I14" s="23">
        <v>0</v>
      </c>
      <c r="J14" s="23">
        <v>0</v>
      </c>
      <c r="K14" s="12">
        <f t="shared" si="2"/>
        <v>15716</v>
      </c>
      <c r="L14" s="23">
        <v>11473</v>
      </c>
      <c r="M14" s="23">
        <v>4243</v>
      </c>
    </row>
    <row r="15" spans="1:13" ht="63.75" x14ac:dyDescent="0.25">
      <c r="A15" s="14" t="s">
        <v>33</v>
      </c>
      <c r="B15" s="20" t="s">
        <v>34</v>
      </c>
      <c r="C15" s="16" t="s">
        <v>13</v>
      </c>
      <c r="D15" s="17">
        <v>217948</v>
      </c>
      <c r="E15" s="17">
        <f>[1]январь!H18+[1]февраль!H18+[1]март!H18+[1]апрель!H18+[1]май!H18+[1]июнь!H18+[1]июль!H18+[1]август!H18+[1]сентябрь!H18+[1]октябрь!H18+[1]ноябрь!H18+[1]декабрь!H18</f>
        <v>224880.965</v>
      </c>
      <c r="F15" s="11">
        <f t="shared" si="0"/>
        <v>103.1810179492356</v>
      </c>
      <c r="G15" s="20" t="s">
        <v>35</v>
      </c>
      <c r="H15" s="12">
        <f t="shared" si="1"/>
        <v>68005</v>
      </c>
      <c r="I15" s="23">
        <v>48614</v>
      </c>
      <c r="J15" s="23">
        <v>19391</v>
      </c>
      <c r="K15" s="12">
        <f t="shared" si="2"/>
        <v>68003</v>
      </c>
      <c r="L15" s="23">
        <v>48613</v>
      </c>
      <c r="M15" s="23">
        <v>19390</v>
      </c>
    </row>
    <row r="16" spans="1:13" ht="27" customHeight="1" x14ac:dyDescent="0.25">
      <c r="A16" s="13" t="s">
        <v>36</v>
      </c>
      <c r="B16" s="10" t="s">
        <v>37</v>
      </c>
      <c r="C16" s="9" t="s">
        <v>13</v>
      </c>
      <c r="D16" s="11">
        <f>D18+D19+D20+D21+D22</f>
        <v>1052915.2</v>
      </c>
      <c r="E16" s="11">
        <f>E18+E19+E20+E21+E22</f>
        <v>1029129.3229999999</v>
      </c>
      <c r="F16" s="11">
        <f t="shared" si="0"/>
        <v>97.740950363334093</v>
      </c>
      <c r="G16" s="11"/>
      <c r="H16" s="12">
        <f t="shared" si="1"/>
        <v>247161</v>
      </c>
      <c r="I16" s="12">
        <f>I18+I19+I20+I22</f>
        <v>114675</v>
      </c>
      <c r="J16" s="12">
        <f>J18+J19+J20+J22</f>
        <v>132486</v>
      </c>
      <c r="K16" s="12">
        <f t="shared" si="2"/>
        <v>247160</v>
      </c>
      <c r="L16" s="12">
        <f>L18+L19+L20+L22</f>
        <v>114678</v>
      </c>
      <c r="M16" s="12">
        <f>M18+M19+M20+M22</f>
        <v>132482</v>
      </c>
    </row>
    <row r="17" spans="1:13" ht="16.149999999999999" customHeight="1" x14ac:dyDescent="0.25">
      <c r="A17" s="14"/>
      <c r="B17" s="15" t="s">
        <v>16</v>
      </c>
      <c r="C17" s="16"/>
      <c r="D17" s="17"/>
      <c r="E17" s="18"/>
      <c r="F17" s="11"/>
      <c r="G17" s="11"/>
      <c r="H17" s="12"/>
      <c r="I17" s="19"/>
      <c r="J17" s="19"/>
      <c r="K17" s="12"/>
      <c r="L17" s="19"/>
      <c r="M17" s="19"/>
    </row>
    <row r="18" spans="1:13" ht="89.25" x14ac:dyDescent="0.25">
      <c r="A18" s="14" t="s">
        <v>38</v>
      </c>
      <c r="B18" s="20" t="s">
        <v>39</v>
      </c>
      <c r="C18" s="16" t="s">
        <v>13</v>
      </c>
      <c r="D18" s="24">
        <v>925056.2</v>
      </c>
      <c r="E18" s="17">
        <f>[1]январь!H21+[1]февраль!H21+[1]март!H21+[1]апрель!H21+[1]май!H21+[1]июнь!H21+[1]июль!H21+[1]август!H21+[1]сентябрь!H21+[1]октябрь!H21+[1]ноябрь!H21+[1]декабрь!H21</f>
        <v>902321.32499999995</v>
      </c>
      <c r="F18" s="11">
        <f t="shared" si="0"/>
        <v>97.542324996038076</v>
      </c>
      <c r="G18" s="20" t="s">
        <v>40</v>
      </c>
      <c r="H18" s="12">
        <f t="shared" si="1"/>
        <v>222649</v>
      </c>
      <c r="I18" s="23">
        <v>103510</v>
      </c>
      <c r="J18" s="23">
        <v>119139</v>
      </c>
      <c r="K18" s="12">
        <f t="shared" si="2"/>
        <v>222651</v>
      </c>
      <c r="L18" s="23">
        <v>103512</v>
      </c>
      <c r="M18" s="23">
        <v>119139</v>
      </c>
    </row>
    <row r="19" spans="1:13" ht="25.5" x14ac:dyDescent="0.25">
      <c r="A19" s="14" t="s">
        <v>41</v>
      </c>
      <c r="B19" s="20" t="s">
        <v>42</v>
      </c>
      <c r="C19" s="16" t="s">
        <v>13</v>
      </c>
      <c r="D19" s="24">
        <v>91581</v>
      </c>
      <c r="E19" s="17">
        <f>[1]январь!H22+[1]февраль!H22+[1]март!H22+[1]апрель!H22+[1]май!H22+[1]июнь!H22+[1]июль!H22+[1]август!H22+[1]сентябрь!H22+[1]октябрь!H22+[1]ноябрь!H22+[1]декабрь!H22</f>
        <v>87412.12000000001</v>
      </c>
      <c r="F19" s="11">
        <f t="shared" si="0"/>
        <v>95.447876742992548</v>
      </c>
      <c r="G19" s="11"/>
      <c r="H19" s="12">
        <f t="shared" si="1"/>
        <v>19037</v>
      </c>
      <c r="I19" s="23">
        <v>8850</v>
      </c>
      <c r="J19" s="23">
        <v>10187</v>
      </c>
      <c r="K19" s="12">
        <f t="shared" si="2"/>
        <v>19036</v>
      </c>
      <c r="L19" s="23">
        <v>8851</v>
      </c>
      <c r="M19" s="23">
        <v>10185</v>
      </c>
    </row>
    <row r="20" spans="1:13" ht="25.5" x14ac:dyDescent="0.25">
      <c r="A20" s="14" t="s">
        <v>43</v>
      </c>
      <c r="B20" s="25" t="s">
        <v>44</v>
      </c>
      <c r="C20" s="16" t="s">
        <v>13</v>
      </c>
      <c r="D20" s="24">
        <v>1974</v>
      </c>
      <c r="E20" s="17">
        <f>[1]январь!H23+[1]февраль!H23+[1]март!H23+[1]апрель!H23+[1]май!H23+[1]июнь!H23+[1]июль!H23+[1]август!H23+[1]сентябрь!H23+[1]октябрь!H23+[1]ноябрь!H23+[1]декабрь!H23</f>
        <v>2852.6539999999995</v>
      </c>
      <c r="F20" s="11">
        <f t="shared" si="0"/>
        <v>144.51134751773048</v>
      </c>
      <c r="G20" s="11"/>
      <c r="H20" s="12">
        <f t="shared" si="1"/>
        <v>1244</v>
      </c>
      <c r="I20" s="23">
        <v>348</v>
      </c>
      <c r="J20" s="23">
        <v>896</v>
      </c>
      <c r="K20" s="12">
        <f t="shared" si="2"/>
        <v>1244</v>
      </c>
      <c r="L20" s="23">
        <v>349</v>
      </c>
      <c r="M20" s="23">
        <v>895</v>
      </c>
    </row>
    <row r="21" spans="1:13" ht="25.5" x14ac:dyDescent="0.25">
      <c r="A21" s="14" t="s">
        <v>45</v>
      </c>
      <c r="B21" s="25" t="s">
        <v>46</v>
      </c>
      <c r="C21" s="16" t="s">
        <v>13</v>
      </c>
      <c r="D21" s="24">
        <v>9327</v>
      </c>
      <c r="E21" s="17">
        <f>[1]январь!H24+[1]февраль!H24+[1]март!H24+[1]апрель!H24+[1]май!H24+[1]июнь!H24+[1]июль!H24+[1]август!H24+[1]сентябрь!H24+[1]октябрь!H24+[1]ноябрь!H24+[1]декабрь!H24</f>
        <v>12047.817999999999</v>
      </c>
      <c r="F21" s="11">
        <f t="shared" si="0"/>
        <v>129.1714163182159</v>
      </c>
      <c r="G21" s="11"/>
      <c r="H21" s="12"/>
      <c r="I21" s="23"/>
      <c r="J21" s="23"/>
      <c r="K21" s="12"/>
      <c r="L21" s="23"/>
      <c r="M21" s="23"/>
    </row>
    <row r="22" spans="1:13" ht="25.5" x14ac:dyDescent="0.25">
      <c r="A22" s="14" t="s">
        <v>47</v>
      </c>
      <c r="B22" s="25" t="s">
        <v>48</v>
      </c>
      <c r="C22" s="16" t="s">
        <v>13</v>
      </c>
      <c r="D22" s="24">
        <v>24977</v>
      </c>
      <c r="E22" s="17">
        <f>[1]январь!H25+[1]февраль!H25+[1]март!H25+[1]апрель!H25+[1]май!H25+[1]июнь!H25+[1]июль!H25+[1]август!H25+[1]сентябрь!H25+[1]октябрь!H25+[1]ноябрь!H25+[1]декабрь!H25</f>
        <v>24495.406000000003</v>
      </c>
      <c r="F22" s="11">
        <f t="shared" si="0"/>
        <v>98.071850102093933</v>
      </c>
      <c r="G22" s="11"/>
      <c r="H22" s="12">
        <f t="shared" si="1"/>
        <v>4231</v>
      </c>
      <c r="I22" s="23">
        <v>1967</v>
      </c>
      <c r="J22" s="23">
        <v>2264</v>
      </c>
      <c r="K22" s="12">
        <f t="shared" si="2"/>
        <v>4229</v>
      </c>
      <c r="L22" s="23">
        <v>1966</v>
      </c>
      <c r="M22" s="23">
        <v>2263</v>
      </c>
    </row>
    <row r="23" spans="1:13" ht="38.25" x14ac:dyDescent="0.25">
      <c r="A23" s="13" t="s">
        <v>49</v>
      </c>
      <c r="B23" s="10" t="s">
        <v>50</v>
      </c>
      <c r="C23" s="9" t="s">
        <v>13</v>
      </c>
      <c r="D23" s="11">
        <v>205790.3</v>
      </c>
      <c r="E23" s="11">
        <f>[1]январь!H26+[1]февраль!H26+[1]март!H26+[1]апрель!H26+[1]май!H26+[1]июнь!H26+[1]июль!H26+[1]август!H26+[1]сентябрь!H26+[1]октябрь!H26+[1]ноябрь!H26+[1]декабрь!H26</f>
        <v>202701.321</v>
      </c>
      <c r="F23" s="11">
        <f t="shared" si="0"/>
        <v>98.498967638416389</v>
      </c>
      <c r="G23" s="20" t="s">
        <v>51</v>
      </c>
      <c r="H23" s="12">
        <f t="shared" si="1"/>
        <v>80110</v>
      </c>
      <c r="I23" s="23">
        <v>47919</v>
      </c>
      <c r="J23" s="23">
        <v>32191</v>
      </c>
      <c r="K23" s="12">
        <f t="shared" si="2"/>
        <v>80107</v>
      </c>
      <c r="L23" s="23">
        <v>47918</v>
      </c>
      <c r="M23" s="23">
        <v>32189</v>
      </c>
    </row>
    <row r="24" spans="1:13" ht="102" x14ac:dyDescent="0.25">
      <c r="A24" s="13" t="s">
        <v>52</v>
      </c>
      <c r="B24" s="10" t="s">
        <v>53</v>
      </c>
      <c r="C24" s="9" t="s">
        <v>13</v>
      </c>
      <c r="D24" s="26">
        <v>180079</v>
      </c>
      <c r="E24" s="11">
        <f>[1]январь!H27+[1]февраль!H27+[1]март!H27+[1]апрель!H27+[1]май!H27+[1]июнь!H27+[1]июль!H27+[1]август!H27+[1]сентябрь!H27+[1]октябрь!H27+[1]ноябрь!H27+[1]декабрь!H27</f>
        <v>171483.63699999999</v>
      </c>
      <c r="F24" s="11">
        <f t="shared" si="0"/>
        <v>95.226893196874698</v>
      </c>
      <c r="G24" s="20" t="s">
        <v>54</v>
      </c>
      <c r="H24" s="12">
        <f t="shared" si="1"/>
        <v>41921</v>
      </c>
      <c r="I24" s="23">
        <v>33030</v>
      </c>
      <c r="J24" s="23">
        <v>8891</v>
      </c>
      <c r="K24" s="12">
        <f t="shared" si="2"/>
        <v>41921</v>
      </c>
      <c r="L24" s="23">
        <v>33030</v>
      </c>
      <c r="M24" s="23">
        <v>8891</v>
      </c>
    </row>
    <row r="25" spans="1:13" x14ac:dyDescent="0.25">
      <c r="A25" s="13"/>
      <c r="B25" s="15" t="s">
        <v>16</v>
      </c>
      <c r="C25" s="27"/>
      <c r="D25" s="21"/>
      <c r="E25" s="18"/>
      <c r="F25" s="11"/>
      <c r="G25" s="11"/>
      <c r="H25" s="12"/>
      <c r="I25" s="19"/>
      <c r="J25" s="19"/>
      <c r="K25" s="12"/>
      <c r="L25" s="19"/>
      <c r="M25" s="19"/>
    </row>
    <row r="26" spans="1:13" ht="89.25" x14ac:dyDescent="0.25">
      <c r="A26" s="13" t="s">
        <v>55</v>
      </c>
      <c r="B26" s="20" t="s">
        <v>56</v>
      </c>
      <c r="C26" s="16" t="s">
        <v>13</v>
      </c>
      <c r="D26" s="24">
        <v>162071</v>
      </c>
      <c r="E26" s="17">
        <f>E24*0.9</f>
        <v>154335.2733</v>
      </c>
      <c r="F26" s="11">
        <f t="shared" si="0"/>
        <v>95.22695195315633</v>
      </c>
      <c r="G26" s="20" t="s">
        <v>57</v>
      </c>
      <c r="H26" s="12">
        <f t="shared" si="1"/>
        <v>10954</v>
      </c>
      <c r="I26" s="23">
        <v>9600</v>
      </c>
      <c r="J26" s="23">
        <v>1354</v>
      </c>
      <c r="K26" s="12">
        <f t="shared" si="2"/>
        <v>10952</v>
      </c>
      <c r="L26" s="23">
        <v>9599</v>
      </c>
      <c r="M26" s="23">
        <v>1353</v>
      </c>
    </row>
    <row r="27" spans="1:13" x14ac:dyDescent="0.25">
      <c r="A27" s="13" t="s">
        <v>58</v>
      </c>
      <c r="B27" s="10" t="s">
        <v>59</v>
      </c>
      <c r="C27" s="9" t="s">
        <v>13</v>
      </c>
      <c r="D27" s="11">
        <f>D29+D30+D31+D32+D33+D34+D35+D36+D44+D45+D46+D47</f>
        <v>76538.600000000006</v>
      </c>
      <c r="E27" s="11">
        <f>E29+E30+E31+E32+E33+E34+E35+E36+E44+E45+E46+E47</f>
        <v>84912.67</v>
      </c>
      <c r="F27" s="11">
        <f t="shared" si="0"/>
        <v>110.94097618717875</v>
      </c>
      <c r="G27" s="11"/>
      <c r="H27" s="12">
        <f t="shared" si="1"/>
        <v>18713</v>
      </c>
      <c r="I27" s="28">
        <f>I29+I30+I31+I32+I33+I34+I35+I36+I44</f>
        <v>10838</v>
      </c>
      <c r="J27" s="28">
        <f>J29+J30+J31+J32+J33+J34+J35+J36+J44</f>
        <v>7875</v>
      </c>
      <c r="K27" s="12">
        <f t="shared" si="2"/>
        <v>18702</v>
      </c>
      <c r="L27" s="28">
        <f>L29+L30+L31+L32+L33+L34+L35+L36+L44</f>
        <v>10837</v>
      </c>
      <c r="M27" s="28">
        <f>M29+M30+M31+M32+M33+M34+M35+M36+M44</f>
        <v>7865</v>
      </c>
    </row>
    <row r="28" spans="1:13" x14ac:dyDescent="0.25">
      <c r="A28" s="14"/>
      <c r="B28" s="15" t="s">
        <v>16</v>
      </c>
      <c r="C28" s="16"/>
      <c r="D28" s="17"/>
      <c r="E28" s="18"/>
      <c r="F28" s="11"/>
      <c r="G28" s="11"/>
      <c r="H28" s="12"/>
      <c r="I28" s="19"/>
      <c r="J28" s="19"/>
      <c r="K28" s="12"/>
      <c r="L28" s="19"/>
      <c r="M28" s="19"/>
    </row>
    <row r="29" spans="1:13" ht="25.5" x14ac:dyDescent="0.25">
      <c r="A29" s="14" t="s">
        <v>60</v>
      </c>
      <c r="B29" s="20" t="s">
        <v>61</v>
      </c>
      <c r="C29" s="16" t="s">
        <v>13</v>
      </c>
      <c r="D29" s="17">
        <v>2311</v>
      </c>
      <c r="E29" s="17">
        <f>[1]январь!H32+[1]февраль!H32+[1]март!H32+[1]апрель!H32+[1]май!H32+[1]июнь!H32+[1]июль!H32+[1]август!H32+[1]сентябрь!H32+[1]октябрь!H32+[1]ноябрь!H32+[1]декабрь!H32</f>
        <v>2249.5320000000002</v>
      </c>
      <c r="F29" s="11">
        <f t="shared" si="0"/>
        <v>97.340199048031167</v>
      </c>
      <c r="G29" s="20" t="s">
        <v>62</v>
      </c>
      <c r="H29" s="12">
        <f t="shared" si="1"/>
        <v>412</v>
      </c>
      <c r="I29" s="23">
        <v>218</v>
      </c>
      <c r="J29" s="23">
        <v>194</v>
      </c>
      <c r="K29" s="12">
        <f t="shared" si="2"/>
        <v>411</v>
      </c>
      <c r="L29" s="23">
        <v>219</v>
      </c>
      <c r="M29" s="23">
        <v>192</v>
      </c>
    </row>
    <row r="30" spans="1:13" ht="25.5" x14ac:dyDescent="0.25">
      <c r="A30" s="14" t="s">
        <v>63</v>
      </c>
      <c r="B30" s="20" t="s">
        <v>64</v>
      </c>
      <c r="C30" s="16" t="s">
        <v>13</v>
      </c>
      <c r="D30" s="24">
        <v>15570.8</v>
      </c>
      <c r="E30" s="17">
        <f>[1]январь!H33+[1]февраль!H33+[1]март!H33+[1]апрель!H33+[1]май!H33+[1]июнь!H33+[1]июль!H33+[1]август!H33+[1]сентябрь!H33+[1]октябрь!H33+[1]ноябрь!H33+[1]декабрь!H33</f>
        <v>14855.029999999995</v>
      </c>
      <c r="F30" s="11">
        <f t="shared" si="0"/>
        <v>95.403126364733964</v>
      </c>
      <c r="G30" s="20" t="s">
        <v>62</v>
      </c>
      <c r="H30" s="12">
        <f t="shared" si="1"/>
        <v>4351</v>
      </c>
      <c r="I30" s="23">
        <v>2306</v>
      </c>
      <c r="J30" s="23">
        <v>2045</v>
      </c>
      <c r="K30" s="12">
        <f t="shared" si="2"/>
        <v>4353</v>
      </c>
      <c r="L30" s="23">
        <v>2307</v>
      </c>
      <c r="M30" s="23">
        <v>2046</v>
      </c>
    </row>
    <row r="31" spans="1:13" ht="76.5" x14ac:dyDescent="0.25">
      <c r="A31" s="14" t="s">
        <v>65</v>
      </c>
      <c r="B31" s="20" t="s">
        <v>66</v>
      </c>
      <c r="C31" s="16" t="s">
        <v>13</v>
      </c>
      <c r="D31" s="24">
        <v>394</v>
      </c>
      <c r="E31" s="17">
        <f>[1]январь!H34+[1]февраль!H34+[1]март!H34+[1]апрель!H34+[1]май!H34+[1]июнь!H34+[1]июль!H34+[1]август!H34+[1]сентябрь!H34+[1]октябрь!H34+[1]ноябрь!H34+[1]декабрь!H34</f>
        <v>1411.0360000000001</v>
      </c>
      <c r="F31" s="11">
        <f t="shared" si="0"/>
        <v>358.13096446700507</v>
      </c>
      <c r="G31" s="20" t="s">
        <v>67</v>
      </c>
      <c r="H31" s="12">
        <f t="shared" si="1"/>
        <v>128</v>
      </c>
      <c r="I31" s="23">
        <v>65</v>
      </c>
      <c r="J31" s="23">
        <v>63</v>
      </c>
      <c r="K31" s="12">
        <f t="shared" si="2"/>
        <v>127</v>
      </c>
      <c r="L31" s="23">
        <v>65</v>
      </c>
      <c r="M31" s="23">
        <v>62</v>
      </c>
    </row>
    <row r="32" spans="1:13" ht="63.75" x14ac:dyDescent="0.25">
      <c r="A32" s="14" t="s">
        <v>68</v>
      </c>
      <c r="B32" s="20" t="s">
        <v>69</v>
      </c>
      <c r="C32" s="16" t="s">
        <v>13</v>
      </c>
      <c r="D32" s="24">
        <v>8420</v>
      </c>
      <c r="E32" s="17">
        <f>[1]январь!H35+[1]февраль!H35+[1]март!H35+[1]апрель!H35+[1]май!H35+[1]июнь!H35+[1]июль!H35+[1]август!H35+[1]сентябрь!H35+[1]октябрь!H35+[1]ноябрь!H35+[1]декабрь!H35</f>
        <v>12761.773999999999</v>
      </c>
      <c r="F32" s="11">
        <f t="shared" si="0"/>
        <v>151.56501187648453</v>
      </c>
      <c r="G32" s="20" t="s">
        <v>70</v>
      </c>
      <c r="H32" s="12">
        <f t="shared" si="1"/>
        <v>3935</v>
      </c>
      <c r="I32" s="23">
        <v>1978</v>
      </c>
      <c r="J32" s="23">
        <v>1957</v>
      </c>
      <c r="K32" s="12">
        <f t="shared" si="2"/>
        <v>3935</v>
      </c>
      <c r="L32" s="23">
        <v>1977</v>
      </c>
      <c r="M32" s="23">
        <v>1958</v>
      </c>
    </row>
    <row r="33" spans="1:13" ht="25.5" x14ac:dyDescent="0.25">
      <c r="A33" s="14" t="s">
        <v>71</v>
      </c>
      <c r="B33" s="20" t="s">
        <v>72</v>
      </c>
      <c r="C33" s="16" t="s">
        <v>13</v>
      </c>
      <c r="D33" s="24">
        <v>14930</v>
      </c>
      <c r="E33" s="17">
        <f>[1]январь!H36+[1]февраль!H36+[1]март!H36+[1]апрель!H36+[1]май!H36+[1]июнь!H36+[1]июль!H36+[1]август!H36+[1]сентябрь!H36+[1]октябрь!H36+[1]ноябрь!H36+[1]декабрь!H36</f>
        <v>14929.851000000001</v>
      </c>
      <c r="F33" s="11">
        <f t="shared" si="0"/>
        <v>99.999002009377094</v>
      </c>
      <c r="G33" s="11"/>
      <c r="H33" s="12">
        <f t="shared" si="1"/>
        <v>2051</v>
      </c>
      <c r="I33" s="23">
        <v>2051</v>
      </c>
      <c r="J33" s="23">
        <v>0</v>
      </c>
      <c r="K33" s="12">
        <f t="shared" si="2"/>
        <v>2051</v>
      </c>
      <c r="L33" s="23">
        <v>2051</v>
      </c>
      <c r="M33" s="23">
        <v>0</v>
      </c>
    </row>
    <row r="34" spans="1:13" ht="25.5" x14ac:dyDescent="0.25">
      <c r="A34" s="14" t="s">
        <v>73</v>
      </c>
      <c r="B34" s="20" t="s">
        <v>74</v>
      </c>
      <c r="C34" s="16" t="s">
        <v>13</v>
      </c>
      <c r="D34" s="24">
        <v>341</v>
      </c>
      <c r="E34" s="17">
        <f>[1]январь!H37+[1]февраль!H37+[1]март!H37+[1]апрель!H37+[1]май!H37+[1]июнь!H37+[1]июль!H37+[1]август!H37+[1]сентябрь!H37+[1]октябрь!H37+[1]ноябрь!H37+[1]декабрь!H37</f>
        <v>678.23599999999999</v>
      </c>
      <c r="F34" s="11">
        <f t="shared" si="0"/>
        <v>198.89618768328447</v>
      </c>
      <c r="G34" s="20" t="s">
        <v>75</v>
      </c>
      <c r="H34" s="12">
        <f t="shared" si="1"/>
        <v>223</v>
      </c>
      <c r="I34" s="23">
        <v>118</v>
      </c>
      <c r="J34" s="23">
        <v>105</v>
      </c>
      <c r="K34" s="12">
        <f t="shared" si="2"/>
        <v>220</v>
      </c>
      <c r="L34" s="23">
        <v>117</v>
      </c>
      <c r="M34" s="23">
        <v>103</v>
      </c>
    </row>
    <row r="35" spans="1:13" ht="102" x14ac:dyDescent="0.25">
      <c r="A35" s="14" t="s">
        <v>76</v>
      </c>
      <c r="B35" s="20" t="s">
        <v>77</v>
      </c>
      <c r="C35" s="16" t="s">
        <v>13</v>
      </c>
      <c r="D35" s="24">
        <v>15883.8</v>
      </c>
      <c r="E35" s="17">
        <f>[1]январь!H38+[1]февраль!H38+[1]март!H38+[1]апрель!H38+[1]май!H38+[1]июнь!H38+[1]июль!H38+[1]август!H38+[1]сентябрь!H38+[1]октябрь!H38+[1]ноябрь!H38+[1]декабрь!H38</f>
        <v>19193.749000000003</v>
      </c>
      <c r="F35" s="11">
        <f t="shared" si="0"/>
        <v>120.83852100882663</v>
      </c>
      <c r="G35" s="20" t="s">
        <v>78</v>
      </c>
      <c r="H35" s="12">
        <f t="shared" si="1"/>
        <v>4747</v>
      </c>
      <c r="I35" s="23">
        <v>2516</v>
      </c>
      <c r="J35" s="23">
        <v>2231</v>
      </c>
      <c r="K35" s="12">
        <f t="shared" si="2"/>
        <v>4749</v>
      </c>
      <c r="L35" s="23">
        <v>2517</v>
      </c>
      <c r="M35" s="23">
        <v>2232</v>
      </c>
    </row>
    <row r="36" spans="1:13" x14ac:dyDescent="0.25">
      <c r="A36" s="29" t="s">
        <v>79</v>
      </c>
      <c r="B36" s="10" t="s">
        <v>80</v>
      </c>
      <c r="C36" s="9" t="s">
        <v>13</v>
      </c>
      <c r="D36" s="11">
        <f>D38+D39+D40+D41+D42+D43</f>
        <v>5751</v>
      </c>
      <c r="E36" s="11">
        <f>E38+E39+E40+E41+E42+E43</f>
        <v>6473.9130000000005</v>
      </c>
      <c r="F36" s="11">
        <f t="shared" si="0"/>
        <v>112.57021387584768</v>
      </c>
      <c r="G36" s="11"/>
      <c r="H36" s="12">
        <f t="shared" si="1"/>
        <v>825</v>
      </c>
      <c r="I36" s="28">
        <f>I38+I39+I40+I41+I42+I43</f>
        <v>448</v>
      </c>
      <c r="J36" s="28">
        <f>J38+J39+J40+J41+J42+J43</f>
        <v>377</v>
      </c>
      <c r="K36" s="12">
        <f t="shared" si="2"/>
        <v>816</v>
      </c>
      <c r="L36" s="28">
        <f>L38+L39+L40+L41+L42+L43</f>
        <v>446</v>
      </c>
      <c r="M36" s="28">
        <f>M38+M39+M40+M41+M42+M43</f>
        <v>370</v>
      </c>
    </row>
    <row r="37" spans="1:13" x14ac:dyDescent="0.25">
      <c r="A37" s="14"/>
      <c r="B37" s="15" t="s">
        <v>16</v>
      </c>
      <c r="C37" s="16"/>
      <c r="D37" s="30"/>
      <c r="E37" s="18"/>
      <c r="F37" s="11"/>
      <c r="G37" s="11"/>
      <c r="H37" s="12"/>
      <c r="I37" s="19"/>
      <c r="J37" s="19"/>
      <c r="K37" s="12"/>
      <c r="L37" s="19"/>
      <c r="M37" s="19"/>
    </row>
    <row r="38" spans="1:13" ht="15.75" customHeight="1" x14ac:dyDescent="0.25">
      <c r="A38" s="22" t="s">
        <v>81</v>
      </c>
      <c r="B38" s="20" t="s">
        <v>82</v>
      </c>
      <c r="C38" s="16" t="s">
        <v>13</v>
      </c>
      <c r="D38" s="24">
        <v>0</v>
      </c>
      <c r="E38" s="17">
        <f>[1]январь!H41+[1]февраль!H41+[1]март!H41+[1]апрель!H41+[1]май!H41+[1]июнь!H41+[1]июль!H41+[1]август!H41+[1]сентябрь!H41+[1]октябрь!H41+[1]ноябрь!H41+[1]декабрь!H41</f>
        <v>394.53200000000004</v>
      </c>
      <c r="F38" s="11"/>
      <c r="G38" s="20" t="s">
        <v>75</v>
      </c>
      <c r="H38" s="12">
        <f t="shared" si="1"/>
        <v>16</v>
      </c>
      <c r="I38" s="23">
        <v>8</v>
      </c>
      <c r="J38" s="23">
        <v>8</v>
      </c>
      <c r="K38" s="12">
        <f t="shared" si="2"/>
        <v>15</v>
      </c>
      <c r="L38" s="23">
        <v>9</v>
      </c>
      <c r="M38" s="23">
        <v>6</v>
      </c>
    </row>
    <row r="39" spans="1:13" ht="15.75" customHeight="1" x14ac:dyDescent="0.25">
      <c r="A39" s="22" t="s">
        <v>83</v>
      </c>
      <c r="B39" s="20" t="s">
        <v>84</v>
      </c>
      <c r="C39" s="16" t="s">
        <v>13</v>
      </c>
      <c r="D39" s="24">
        <v>595</v>
      </c>
      <c r="E39" s="17">
        <f>[1]январь!H42+[1]февраль!H42+[1]март!H42+[1]апрель!H42+[1]май!H42+[1]июнь!H42+[1]июль!H42+[1]август!H42+[1]сентябрь!H42+[1]октябрь!H42+[1]ноябрь!H42+[1]декабрь!H42</f>
        <v>978.34999999999991</v>
      </c>
      <c r="F39" s="11">
        <f t="shared" si="0"/>
        <v>164.42857142857142</v>
      </c>
      <c r="G39" s="20" t="s">
        <v>85</v>
      </c>
      <c r="H39" s="12">
        <f t="shared" si="1"/>
        <v>197</v>
      </c>
      <c r="I39" s="23">
        <v>107</v>
      </c>
      <c r="J39" s="23">
        <v>90</v>
      </c>
      <c r="K39" s="12">
        <f t="shared" si="2"/>
        <v>195</v>
      </c>
      <c r="L39" s="23">
        <v>107</v>
      </c>
      <c r="M39" s="23">
        <v>88</v>
      </c>
    </row>
    <row r="40" spans="1:13" ht="38.25" x14ac:dyDescent="0.25">
      <c r="A40" s="22" t="s">
        <v>86</v>
      </c>
      <c r="B40" s="20" t="s">
        <v>87</v>
      </c>
      <c r="C40" s="16" t="s">
        <v>13</v>
      </c>
      <c r="D40" s="24">
        <v>0</v>
      </c>
      <c r="E40" s="17">
        <f>[1]январь!H43+[1]февраль!H43+[1]март!H43+[1]апрель!H43+[1]май!H43+[1]июнь!H43+[1]июль!H43+[1]август!H43+[1]сентябрь!H43+[1]октябрь!H43+[1]ноябрь!H43+[1]декабрь!H43</f>
        <v>0</v>
      </c>
      <c r="F40" s="11"/>
      <c r="G40" s="20"/>
      <c r="H40" s="12">
        <f t="shared" si="1"/>
        <v>311</v>
      </c>
      <c r="I40" s="23">
        <v>148</v>
      </c>
      <c r="J40" s="23">
        <v>163</v>
      </c>
      <c r="K40" s="12">
        <f t="shared" si="2"/>
        <v>309</v>
      </c>
      <c r="L40" s="23">
        <v>146</v>
      </c>
      <c r="M40" s="23">
        <v>163</v>
      </c>
    </row>
    <row r="41" spans="1:13" ht="25.5" x14ac:dyDescent="0.25">
      <c r="A41" s="22" t="s">
        <v>88</v>
      </c>
      <c r="B41" s="20" t="s">
        <v>89</v>
      </c>
      <c r="C41" s="16" t="s">
        <v>13</v>
      </c>
      <c r="D41" s="24">
        <v>475</v>
      </c>
      <c r="E41" s="17">
        <f>[1]январь!H44+[1]февраль!H44+[1]март!H44+[1]апрель!H44+[1]май!H44+[1]июнь!H44+[1]июль!H44+[1]август!H44+[1]сентябрь!H44+[1]октябрь!H44+[1]ноябрь!H44+[1]декабрь!H44</f>
        <v>1233.614</v>
      </c>
      <c r="F41" s="11">
        <f t="shared" si="0"/>
        <v>259.70821052631578</v>
      </c>
      <c r="G41" s="20" t="s">
        <v>62</v>
      </c>
      <c r="H41" s="12">
        <f t="shared" si="1"/>
        <v>36</v>
      </c>
      <c r="I41" s="23">
        <v>19</v>
      </c>
      <c r="J41" s="23">
        <v>17</v>
      </c>
      <c r="K41" s="12">
        <f t="shared" si="2"/>
        <v>34</v>
      </c>
      <c r="L41" s="23">
        <v>18</v>
      </c>
      <c r="M41" s="23">
        <v>16</v>
      </c>
    </row>
    <row r="42" spans="1:13" ht="25.5" x14ac:dyDescent="0.25">
      <c r="A42" s="22" t="s">
        <v>90</v>
      </c>
      <c r="B42" s="20" t="s">
        <v>91</v>
      </c>
      <c r="C42" s="16" t="s">
        <v>13</v>
      </c>
      <c r="D42" s="24">
        <v>1348</v>
      </c>
      <c r="E42" s="17">
        <f>[1]январь!H45+[1]февраль!H45+[1]март!H45+[1]апрель!H45+[1]май!H45+[1]июнь!H45+[1]июль!H45+[1]август!H45+[1]сентябрь!H45+[1]октябрь!H45+[1]ноябрь!H45+[1]декабрь!H45</f>
        <v>1375</v>
      </c>
      <c r="F42" s="11">
        <f t="shared" si="0"/>
        <v>102.00296735905046</v>
      </c>
      <c r="G42" s="20" t="s">
        <v>62</v>
      </c>
      <c r="H42" s="12">
        <f t="shared" si="1"/>
        <v>265</v>
      </c>
      <c r="I42" s="23">
        <v>166</v>
      </c>
      <c r="J42" s="23">
        <v>99</v>
      </c>
      <c r="K42" s="12">
        <f t="shared" si="2"/>
        <v>263</v>
      </c>
      <c r="L42" s="23">
        <v>166</v>
      </c>
      <c r="M42" s="23">
        <v>97</v>
      </c>
    </row>
    <row r="43" spans="1:13" ht="76.5" x14ac:dyDescent="0.25">
      <c r="A43" s="22" t="s">
        <v>92</v>
      </c>
      <c r="B43" s="20" t="s">
        <v>93</v>
      </c>
      <c r="C43" s="16" t="s">
        <v>13</v>
      </c>
      <c r="D43" s="24">
        <v>3333</v>
      </c>
      <c r="E43" s="17">
        <f>[1]январь!H46+[1]февраль!H46+[1]март!H46+[1]апрель!H46+[1]май!H46+[1]июнь!H46+[1]июль!H46+[1]август!H46+[1]сентябрь!H46+[1]октябрь!H46+[1]ноябрь!H46+[1]декабрь!H46</f>
        <v>2492.4169999999999</v>
      </c>
      <c r="F43" s="11">
        <f t="shared" si="0"/>
        <v>74.779987998799882</v>
      </c>
      <c r="G43" s="20" t="s">
        <v>94</v>
      </c>
      <c r="H43" s="12">
        <f t="shared" si="1"/>
        <v>0</v>
      </c>
      <c r="I43" s="23">
        <v>0</v>
      </c>
      <c r="J43" s="23">
        <v>0</v>
      </c>
      <c r="K43" s="12">
        <f t="shared" si="2"/>
        <v>0</v>
      </c>
      <c r="L43" s="23">
        <v>0</v>
      </c>
      <c r="M43" s="23">
        <v>0</v>
      </c>
    </row>
    <row r="44" spans="1:13" ht="114.75" x14ac:dyDescent="0.25">
      <c r="A44" s="14" t="s">
        <v>95</v>
      </c>
      <c r="B44" s="20" t="s">
        <v>96</v>
      </c>
      <c r="C44" s="16" t="s">
        <v>13</v>
      </c>
      <c r="D44" s="24">
        <v>12539</v>
      </c>
      <c r="E44" s="17">
        <f>[1]январь!H47+[1]февраль!H47+[1]март!H47+[1]апрель!H47+[1]май!H47+[1]июнь!H47+[1]июль!H47+[1]август!H47+[1]сентябрь!H47+[1]октябрь!H47+[1]ноябрь!H47+[1]декабрь!H47</f>
        <v>11995.048999999999</v>
      </c>
      <c r="F44" s="11">
        <f t="shared" si="0"/>
        <v>95.661926788420132</v>
      </c>
      <c r="G44" s="20" t="s">
        <v>97</v>
      </c>
      <c r="H44" s="12">
        <f t="shared" si="1"/>
        <v>2041</v>
      </c>
      <c r="I44" s="23">
        <v>1138</v>
      </c>
      <c r="J44" s="23">
        <v>903</v>
      </c>
      <c r="K44" s="12">
        <f t="shared" si="2"/>
        <v>2040</v>
      </c>
      <c r="L44" s="23">
        <v>1138</v>
      </c>
      <c r="M44" s="23">
        <v>902</v>
      </c>
    </row>
    <row r="45" spans="1:13" ht="25.5" x14ac:dyDescent="0.25">
      <c r="A45" s="14" t="s">
        <v>98</v>
      </c>
      <c r="B45" s="20" t="s">
        <v>99</v>
      </c>
      <c r="C45" s="16" t="s">
        <v>13</v>
      </c>
      <c r="D45" s="24">
        <v>0</v>
      </c>
      <c r="E45" s="17">
        <f>[1]январь!H48+[1]февраль!H48+[1]март!H48+[1]апрель!H48+[1]май!H48+[1]июнь!H48+[1]июль!H48+[1]август!H48+[1]сентябрь!H48+[1]октябрь!H48+[1]ноябрь!H48+[1]декабрь!H48</f>
        <v>0</v>
      </c>
      <c r="F45" s="11"/>
      <c r="G45" s="20"/>
      <c r="H45" s="12"/>
      <c r="I45" s="23"/>
      <c r="J45" s="23"/>
      <c r="K45" s="12"/>
      <c r="L45" s="23"/>
      <c r="M45" s="23"/>
    </row>
    <row r="46" spans="1:13" ht="25.5" x14ac:dyDescent="0.25">
      <c r="A46" s="14" t="s">
        <v>100</v>
      </c>
      <c r="B46" s="20" t="s">
        <v>101</v>
      </c>
      <c r="C46" s="16" t="s">
        <v>13</v>
      </c>
      <c r="D46" s="24">
        <v>0</v>
      </c>
      <c r="E46" s="17">
        <f>[1]январь!H49+[1]февраль!H49+[1]март!H49+[1]апрель!H49+[1]май!H49+[1]июнь!H49+[1]июль!H49+[1]август!H49+[1]сентябрь!H49+[1]октябрь!H49+[1]ноябрь!H49+[1]декабрь!H49</f>
        <v>0</v>
      </c>
      <c r="F46" s="11"/>
      <c r="G46" s="20"/>
      <c r="H46" s="12"/>
      <c r="I46" s="23"/>
      <c r="J46" s="23"/>
      <c r="K46" s="12"/>
      <c r="L46" s="23"/>
      <c r="M46" s="23"/>
    </row>
    <row r="47" spans="1:13" ht="25.5" x14ac:dyDescent="0.25">
      <c r="A47" s="14" t="s">
        <v>102</v>
      </c>
      <c r="B47" s="20" t="s">
        <v>103</v>
      </c>
      <c r="C47" s="16" t="s">
        <v>13</v>
      </c>
      <c r="D47" s="24">
        <v>398</v>
      </c>
      <c r="E47" s="17">
        <f>[1]январь!H50+[1]февраль!H50+[1]март!H50+[1]апрель!H50+[1]май!H50+[1]июнь!H50+[1]июль!H50+[1]август!H50+[1]сентябрь!H50+[1]октябрь!H50+[1]ноябрь!H50+[1]декабрь!H50</f>
        <v>364.5</v>
      </c>
      <c r="F47" s="11">
        <f t="shared" si="0"/>
        <v>91.582914572864325</v>
      </c>
      <c r="G47" s="20" t="s">
        <v>62</v>
      </c>
      <c r="H47" s="12"/>
      <c r="I47" s="23"/>
      <c r="J47" s="23"/>
      <c r="K47" s="12"/>
      <c r="L47" s="23"/>
      <c r="M47" s="23"/>
    </row>
    <row r="48" spans="1:13" x14ac:dyDescent="0.25">
      <c r="A48" s="29" t="s">
        <v>104</v>
      </c>
      <c r="B48" s="10" t="s">
        <v>105</v>
      </c>
      <c r="C48" s="9" t="s">
        <v>13</v>
      </c>
      <c r="D48" s="11">
        <f>D49+D86+D102</f>
        <v>383269.39999999997</v>
      </c>
      <c r="E48" s="11">
        <f>E49+E86+E102</f>
        <v>389255.52</v>
      </c>
      <c r="F48" s="11">
        <f t="shared" si="0"/>
        <v>101.56185701232607</v>
      </c>
      <c r="G48" s="20"/>
      <c r="H48" s="12" t="e">
        <f t="shared" si="1"/>
        <v>#REF!</v>
      </c>
      <c r="I48" s="28" t="e">
        <f>I49+I86+I102</f>
        <v>#REF!</v>
      </c>
      <c r="J48" s="28" t="e">
        <f>J49+J86+J102</f>
        <v>#REF!</v>
      </c>
      <c r="K48" s="12" t="e">
        <f t="shared" si="2"/>
        <v>#REF!</v>
      </c>
      <c r="L48" s="28" t="e">
        <f>L49+L86+L102</f>
        <v>#REF!</v>
      </c>
      <c r="M48" s="28" t="e">
        <f>M49+M86+M102</f>
        <v>#REF!</v>
      </c>
    </row>
    <row r="49" spans="1:13" x14ac:dyDescent="0.25">
      <c r="A49" s="13" t="s">
        <v>106</v>
      </c>
      <c r="B49" s="10" t="s">
        <v>107</v>
      </c>
      <c r="C49" s="9" t="s">
        <v>13</v>
      </c>
      <c r="D49" s="11">
        <f>D51+D52+D53+D54+D55+D56+D57+D58+D62+D63+D64+D72</f>
        <v>131878.9</v>
      </c>
      <c r="E49" s="11">
        <f>E51+E52+E53+E54+E55+E56+E57+E58+E62+E63+E64+E72</f>
        <v>134390.41700000002</v>
      </c>
      <c r="F49" s="11">
        <f t="shared" si="0"/>
        <v>101.90441154726042</v>
      </c>
      <c r="G49" s="20"/>
      <c r="H49" s="12" t="e">
        <f t="shared" si="1"/>
        <v>#REF!</v>
      </c>
      <c r="I49" s="28" t="e">
        <f>I51+I52+I53+I55+I56+I57+I58+I62+I63+I64+I72</f>
        <v>#REF!</v>
      </c>
      <c r="J49" s="28" t="e">
        <f>J51+J52+J53+J55+J56+J57+J58+J62+J63+J64+J72</f>
        <v>#REF!</v>
      </c>
      <c r="K49" s="12" t="e">
        <f t="shared" si="2"/>
        <v>#REF!</v>
      </c>
      <c r="L49" s="28" t="e">
        <f>L51+L52+L53+L55+L56+L57+L58+L62+L63+L64+L72</f>
        <v>#REF!</v>
      </c>
      <c r="M49" s="28" t="e">
        <f>M51+M52+M53+M55+M56+M57+M58+M62+M63+M64+M72</f>
        <v>#REF!</v>
      </c>
    </row>
    <row r="50" spans="1:13" x14ac:dyDescent="0.25">
      <c r="A50" s="14"/>
      <c r="B50" s="15" t="s">
        <v>16</v>
      </c>
      <c r="C50" s="16"/>
      <c r="D50" s="17"/>
      <c r="E50" s="18"/>
      <c r="F50" s="11"/>
      <c r="G50" s="20"/>
      <c r="H50" s="12"/>
      <c r="I50" s="19"/>
      <c r="J50" s="19"/>
      <c r="K50" s="12"/>
      <c r="L50" s="19"/>
      <c r="M50" s="19"/>
    </row>
    <row r="51" spans="1:13" ht="76.5" x14ac:dyDescent="0.25">
      <c r="A51" s="14" t="s">
        <v>108</v>
      </c>
      <c r="B51" s="20" t="s">
        <v>109</v>
      </c>
      <c r="C51" s="16" t="s">
        <v>13</v>
      </c>
      <c r="D51" s="24">
        <v>63699</v>
      </c>
      <c r="E51" s="17">
        <f>[1]январь!H54+[1]февраль!H54+[1]март!H54+[1]апрель!H54+[1]май!H54+[1]июнь!H54+[1]июль!H54+[1]август!H54+[1]сентябрь!H54+[1]октябрь!H54+[1]ноябрь!H54+[1]декабрь!H54</f>
        <v>61759.214999999989</v>
      </c>
      <c r="F51" s="11">
        <f t="shared" si="0"/>
        <v>96.954763811048821</v>
      </c>
      <c r="G51" s="20" t="s">
        <v>110</v>
      </c>
      <c r="H51" s="12">
        <f t="shared" si="1"/>
        <v>19582</v>
      </c>
      <c r="I51" s="23">
        <v>9791</v>
      </c>
      <c r="J51" s="23">
        <v>9791</v>
      </c>
      <c r="K51" s="12">
        <f t="shared" si="2"/>
        <v>19582</v>
      </c>
      <c r="L51" s="23">
        <v>9791</v>
      </c>
      <c r="M51" s="23">
        <v>9791</v>
      </c>
    </row>
    <row r="52" spans="1:13" ht="25.5" x14ac:dyDescent="0.25">
      <c r="A52" s="14" t="s">
        <v>111</v>
      </c>
      <c r="B52" s="20" t="s">
        <v>42</v>
      </c>
      <c r="C52" s="16" t="s">
        <v>13</v>
      </c>
      <c r="D52" s="24">
        <v>6306</v>
      </c>
      <c r="E52" s="17">
        <f>[1]январь!H55+[1]февраль!H55+[1]март!H55+[1]апрель!H55+[1]май!H55+[1]июнь!H55+[1]июль!H55+[1]август!H55+[1]сентябрь!H55+[1]октябрь!H55+[1]ноябрь!H55+[1]декабрь!H55</f>
        <v>6784.6050000000005</v>
      </c>
      <c r="F52" s="11">
        <f t="shared" si="0"/>
        <v>107.5896764985728</v>
      </c>
      <c r="G52" s="20"/>
      <c r="H52" s="12">
        <f t="shared" si="1"/>
        <v>1674</v>
      </c>
      <c r="I52" s="23">
        <v>837</v>
      </c>
      <c r="J52" s="23">
        <v>837</v>
      </c>
      <c r="K52" s="12">
        <f t="shared" si="2"/>
        <v>1675</v>
      </c>
      <c r="L52" s="23">
        <v>838</v>
      </c>
      <c r="M52" s="23">
        <v>837</v>
      </c>
    </row>
    <row r="53" spans="1:13" ht="25.5" x14ac:dyDescent="0.25">
      <c r="A53" s="14" t="s">
        <v>112</v>
      </c>
      <c r="B53" s="20" t="s">
        <v>113</v>
      </c>
      <c r="C53" s="16" t="s">
        <v>13</v>
      </c>
      <c r="D53" s="24">
        <v>1815</v>
      </c>
      <c r="E53" s="17">
        <f>[1]январь!H56+[1]февраль!H56+[1]март!H56+[1]апрель!H56+[1]май!H56+[1]июнь!H56+[1]июль!H56+[1]август!H56+[1]сентябрь!H56+[1]октябрь!H56+[1]ноябрь!H56+[1]декабрь!H56</f>
        <v>1771.7260000000001</v>
      </c>
      <c r="F53" s="11">
        <f t="shared" si="0"/>
        <v>97.615757575757584</v>
      </c>
      <c r="G53" s="20"/>
      <c r="H53" s="12">
        <f t="shared" si="1"/>
        <v>352</v>
      </c>
      <c r="I53" s="23">
        <v>176</v>
      </c>
      <c r="J53" s="23">
        <v>176</v>
      </c>
      <c r="K53" s="12">
        <f t="shared" si="2"/>
        <v>354</v>
      </c>
      <c r="L53" s="23">
        <v>177</v>
      </c>
      <c r="M53" s="23">
        <v>177</v>
      </c>
    </row>
    <row r="54" spans="1:13" ht="25.5" x14ac:dyDescent="0.25">
      <c r="A54" s="14" t="s">
        <v>114</v>
      </c>
      <c r="B54" s="25" t="s">
        <v>46</v>
      </c>
      <c r="C54" s="16" t="s">
        <v>13</v>
      </c>
      <c r="D54" s="24">
        <v>834</v>
      </c>
      <c r="E54" s="17">
        <f>[1]январь!H57+[1]февраль!H57+[1]март!H57+[1]апрель!H57+[1]май!H57+[1]июнь!H57+[1]июль!H57+[1]август!H57+[1]сентябрь!H57+[1]октябрь!H57+[1]ноябрь!H57+[1]декабрь!H57</f>
        <v>811.67900000000009</v>
      </c>
      <c r="F54" s="11">
        <f t="shared" si="0"/>
        <v>97.323621103117517</v>
      </c>
      <c r="G54" s="20"/>
      <c r="H54" s="12"/>
      <c r="I54" s="23"/>
      <c r="J54" s="23"/>
      <c r="K54" s="12"/>
      <c r="L54" s="23"/>
      <c r="M54" s="23"/>
    </row>
    <row r="55" spans="1:13" ht="51" x14ac:dyDescent="0.25">
      <c r="A55" s="14" t="s">
        <v>115</v>
      </c>
      <c r="B55" s="20" t="s">
        <v>116</v>
      </c>
      <c r="C55" s="16" t="s">
        <v>13</v>
      </c>
      <c r="D55" s="24">
        <v>1363</v>
      </c>
      <c r="E55" s="17">
        <f>[1]январь!H58+[1]февраль!H58+[1]март!H58+[1]апрель!H58+[1]май!H58+[1]июнь!H58+[1]июль!H58+[1]август!H58+[1]сентябрь!H58+[1]октябрь!H58+[1]ноябрь!H58+[1]декабрь!H58</f>
        <v>1359.846</v>
      </c>
      <c r="F55" s="11">
        <f t="shared" si="0"/>
        <v>99.768598679383715</v>
      </c>
      <c r="G55" s="20" t="s">
        <v>117</v>
      </c>
      <c r="H55" s="12">
        <f t="shared" si="1"/>
        <v>4500</v>
      </c>
      <c r="I55" s="23">
        <v>2385</v>
      </c>
      <c r="J55" s="23">
        <v>2115</v>
      </c>
      <c r="K55" s="12">
        <f t="shared" si="2"/>
        <v>4499</v>
      </c>
      <c r="L55" s="23">
        <v>2384</v>
      </c>
      <c r="M55" s="23">
        <v>2115</v>
      </c>
    </row>
    <row r="56" spans="1:13" ht="38.25" x14ac:dyDescent="0.25">
      <c r="A56" s="14" t="s">
        <v>118</v>
      </c>
      <c r="B56" s="20" t="s">
        <v>50</v>
      </c>
      <c r="C56" s="16" t="s">
        <v>13</v>
      </c>
      <c r="D56" s="24">
        <v>13919.1</v>
      </c>
      <c r="E56" s="17">
        <f>[1]январь!H59+[1]февраль!H59+[1]март!H59+[1]апрель!H59+[1]май!H59+[1]июнь!H59+[1]июль!H59+[1]август!H59+[1]сентябрь!H59+[1]октябрь!H59+[1]ноябрь!H59+[1]декабрь!H59</f>
        <v>13590.039999999999</v>
      </c>
      <c r="F56" s="11">
        <f t="shared" si="0"/>
        <v>97.63591036776802</v>
      </c>
      <c r="G56" s="20" t="s">
        <v>51</v>
      </c>
      <c r="H56" s="12">
        <f t="shared" si="1"/>
        <v>3164</v>
      </c>
      <c r="I56" s="23">
        <v>1835</v>
      </c>
      <c r="J56" s="23">
        <v>1329</v>
      </c>
      <c r="K56" s="12">
        <f t="shared" si="2"/>
        <v>3165</v>
      </c>
      <c r="L56" s="23">
        <v>1836</v>
      </c>
      <c r="M56" s="23">
        <v>1329</v>
      </c>
    </row>
    <row r="57" spans="1:13" ht="51" x14ac:dyDescent="0.25">
      <c r="A57" s="14" t="s">
        <v>119</v>
      </c>
      <c r="B57" s="20" t="s">
        <v>120</v>
      </c>
      <c r="C57" s="16" t="s">
        <v>13</v>
      </c>
      <c r="D57" s="24">
        <v>4318</v>
      </c>
      <c r="E57" s="17">
        <f>[1]январь!H60+[1]февраль!H60+[1]март!H60+[1]апрель!H60+[1]май!H60+[1]июнь!H60+[1]июль!H60+[1]август!H60+[1]сентябрь!H60+[1]октябрь!H60+[1]ноябрь!H60+[1]декабрь!H60</f>
        <v>4530.0550000000003</v>
      </c>
      <c r="F57" s="11">
        <f t="shared" si="0"/>
        <v>104.91095414543771</v>
      </c>
      <c r="G57" s="20" t="s">
        <v>121</v>
      </c>
      <c r="H57" s="12">
        <f t="shared" si="1"/>
        <v>1214</v>
      </c>
      <c r="I57" s="23">
        <v>583</v>
      </c>
      <c r="J57" s="23">
        <v>631</v>
      </c>
      <c r="K57" s="12">
        <f t="shared" si="2"/>
        <v>1210</v>
      </c>
      <c r="L57" s="23">
        <v>581</v>
      </c>
      <c r="M57" s="23">
        <v>629</v>
      </c>
    </row>
    <row r="58" spans="1:13" x14ac:dyDescent="0.25">
      <c r="A58" s="14" t="s">
        <v>122</v>
      </c>
      <c r="B58" s="20" t="s">
        <v>123</v>
      </c>
      <c r="C58" s="16" t="s">
        <v>13</v>
      </c>
      <c r="D58" s="17">
        <f>D60+D61</f>
        <v>2115</v>
      </c>
      <c r="E58" s="17">
        <f>E60+E61</f>
        <v>2024.1849999999999</v>
      </c>
      <c r="F58" s="11">
        <f t="shared" si="0"/>
        <v>95.706146572104018</v>
      </c>
      <c r="G58" s="20"/>
      <c r="H58" s="12">
        <f t="shared" si="1"/>
        <v>270</v>
      </c>
      <c r="I58" s="31">
        <f>I60+I61</f>
        <v>143</v>
      </c>
      <c r="J58" s="31">
        <f>J60+J61</f>
        <v>127</v>
      </c>
      <c r="K58" s="12">
        <f t="shared" si="2"/>
        <v>370</v>
      </c>
      <c r="L58" s="31">
        <f>L60+L61</f>
        <v>198</v>
      </c>
      <c r="M58" s="31">
        <f>M60+M61</f>
        <v>172</v>
      </c>
    </row>
    <row r="59" spans="1:13" x14ac:dyDescent="0.25">
      <c r="A59" s="14"/>
      <c r="B59" s="15" t="s">
        <v>16</v>
      </c>
      <c r="C59" s="16" t="s">
        <v>13</v>
      </c>
      <c r="D59" s="17"/>
      <c r="E59" s="18"/>
      <c r="F59" s="11"/>
      <c r="G59" s="20"/>
      <c r="H59" s="12"/>
      <c r="I59" s="19"/>
      <c r="J59" s="19"/>
      <c r="K59" s="12"/>
      <c r="L59" s="19"/>
      <c r="M59" s="19"/>
    </row>
    <row r="60" spans="1:13" ht="127.5" x14ac:dyDescent="0.25">
      <c r="A60" s="14" t="s">
        <v>124</v>
      </c>
      <c r="B60" s="20" t="s">
        <v>125</v>
      </c>
      <c r="C60" s="16" t="s">
        <v>13</v>
      </c>
      <c r="D60" s="24">
        <v>751</v>
      </c>
      <c r="E60" s="17">
        <f>[1]январь!H63+[1]февраль!H63+[1]март!H63+[1]апрель!H63+[1]май!H63+[1]июнь!H63+[1]июль!H63+[1]август!H63+[1]сентябрь!H63+[1]октябрь!H63+[1]ноябрь!H63+[1]декабрь!H63</f>
        <v>719.34400000000005</v>
      </c>
      <c r="F60" s="11">
        <f t="shared" si="0"/>
        <v>95.784820239680428</v>
      </c>
      <c r="G60" s="20" t="s">
        <v>126</v>
      </c>
      <c r="H60" s="12">
        <f t="shared" si="1"/>
        <v>51</v>
      </c>
      <c r="I60" s="23">
        <v>27</v>
      </c>
      <c r="J60" s="23">
        <v>24</v>
      </c>
      <c r="K60" s="12">
        <f t="shared" si="2"/>
        <v>151</v>
      </c>
      <c r="L60" s="23">
        <v>81</v>
      </c>
      <c r="M60" s="23">
        <v>70</v>
      </c>
    </row>
    <row r="61" spans="1:13" ht="51" x14ac:dyDescent="0.25">
      <c r="A61" s="14" t="s">
        <v>127</v>
      </c>
      <c r="B61" s="20" t="s">
        <v>128</v>
      </c>
      <c r="C61" s="16" t="s">
        <v>13</v>
      </c>
      <c r="D61" s="24">
        <v>1364</v>
      </c>
      <c r="E61" s="17">
        <f>[1]январь!H64+[1]февраль!H64+[1]март!H64+[1]апрель!H64+[1]май!H64+[1]июнь!H64+[1]июль!H64+[1]август!H64+[1]сентябрь!H64+[1]октябрь!H64+[1]ноябрь!H64+[1]декабрь!H64</f>
        <v>1304.8409999999999</v>
      </c>
      <c r="F61" s="11">
        <f t="shared" si="0"/>
        <v>95.662829912023454</v>
      </c>
      <c r="G61" s="20" t="s">
        <v>129</v>
      </c>
      <c r="H61" s="12">
        <f t="shared" si="1"/>
        <v>219</v>
      </c>
      <c r="I61" s="23">
        <v>116</v>
      </c>
      <c r="J61" s="23">
        <v>103</v>
      </c>
      <c r="K61" s="12">
        <f t="shared" si="2"/>
        <v>219</v>
      </c>
      <c r="L61" s="23">
        <v>117</v>
      </c>
      <c r="M61" s="23">
        <v>102</v>
      </c>
    </row>
    <row r="62" spans="1:13" ht="63.75" x14ac:dyDescent="0.25">
      <c r="A62" s="14" t="s">
        <v>130</v>
      </c>
      <c r="B62" s="20" t="s">
        <v>131</v>
      </c>
      <c r="C62" s="16" t="s">
        <v>13</v>
      </c>
      <c r="D62" s="24">
        <v>1471</v>
      </c>
      <c r="E62" s="17">
        <f>[1]январь!H65+[1]февраль!H65+[1]март!H65+[1]апрель!H65+[1]май!H65+[1]июнь!H65+[1]июль!H65+[1]август!H65+[1]сентябрь!H65+[1]октябрь!H65+[1]ноябрь!H65+[1]декабрь!H65</f>
        <v>2077.6709999999998</v>
      </c>
      <c r="F62" s="11">
        <f t="shared" si="0"/>
        <v>141.24208021753907</v>
      </c>
      <c r="G62" s="20" t="s">
        <v>132</v>
      </c>
      <c r="H62" s="12">
        <f t="shared" si="1"/>
        <v>615</v>
      </c>
      <c r="I62" s="23">
        <v>325</v>
      </c>
      <c r="J62" s="23">
        <v>290</v>
      </c>
      <c r="K62" s="12">
        <f t="shared" si="2"/>
        <v>617</v>
      </c>
      <c r="L62" s="23">
        <v>326</v>
      </c>
      <c r="M62" s="23">
        <v>291</v>
      </c>
    </row>
    <row r="63" spans="1:13" ht="25.5" x14ac:dyDescent="0.25">
      <c r="A63" s="14" t="s">
        <v>133</v>
      </c>
      <c r="B63" s="20" t="s">
        <v>134</v>
      </c>
      <c r="C63" s="16" t="s">
        <v>13</v>
      </c>
      <c r="D63" s="17">
        <v>4316</v>
      </c>
      <c r="E63" s="17">
        <f>[1]январь!H66+[1]февраль!H66+[1]март!H66+[1]апрель!H66+[1]май!H66+[1]июнь!H66+[1]июль!H66+[1]август!H66+[1]сентябрь!H66+[1]октябрь!H66+[1]ноябрь!H66+[1]декабрь!H66</f>
        <v>4145.7610000000004</v>
      </c>
      <c r="F63" s="11">
        <f t="shared" si="0"/>
        <v>96.055630213160342</v>
      </c>
      <c r="G63" s="20" t="s">
        <v>62</v>
      </c>
      <c r="H63" s="12">
        <f t="shared" si="1"/>
        <v>962</v>
      </c>
      <c r="I63" s="23">
        <v>510</v>
      </c>
      <c r="J63" s="23">
        <v>452</v>
      </c>
      <c r="K63" s="12">
        <f t="shared" si="2"/>
        <v>963</v>
      </c>
      <c r="L63" s="23">
        <v>510</v>
      </c>
      <c r="M63" s="23">
        <v>453</v>
      </c>
    </row>
    <row r="64" spans="1:13" x14ac:dyDescent="0.25">
      <c r="A64" s="14" t="s">
        <v>135</v>
      </c>
      <c r="B64" s="20" t="s">
        <v>136</v>
      </c>
      <c r="C64" s="16" t="s">
        <v>13</v>
      </c>
      <c r="D64" s="17">
        <f>D66+D67+D68+D69+D70+D71</f>
        <v>14557</v>
      </c>
      <c r="E64" s="17">
        <f>E66+E67+E68+E69+E70+E71</f>
        <v>15669.35</v>
      </c>
      <c r="F64" s="11">
        <f t="shared" si="0"/>
        <v>107.64134093563233</v>
      </c>
      <c r="G64" s="20"/>
      <c r="H64" s="12">
        <f t="shared" si="1"/>
        <v>37164</v>
      </c>
      <c r="I64" s="31">
        <f>I66+I67+I68+I69+I71</f>
        <v>2919</v>
      </c>
      <c r="J64" s="31">
        <f>J66+J67+J68+J69+J71</f>
        <v>34245</v>
      </c>
      <c r="K64" s="12">
        <f t="shared" si="2"/>
        <v>37156</v>
      </c>
      <c r="L64" s="31">
        <f>L66+L67+L68+L69+L71</f>
        <v>2914</v>
      </c>
      <c r="M64" s="31">
        <f>M66+M67+M68+M69+M71</f>
        <v>34242</v>
      </c>
    </row>
    <row r="65" spans="1:13" x14ac:dyDescent="0.25">
      <c r="A65" s="14"/>
      <c r="B65" s="15" t="s">
        <v>16</v>
      </c>
      <c r="C65" s="16" t="s">
        <v>13</v>
      </c>
      <c r="D65" s="17"/>
      <c r="E65" s="18"/>
      <c r="F65" s="11"/>
      <c r="G65" s="20"/>
      <c r="H65" s="12"/>
      <c r="I65" s="19"/>
      <c r="J65" s="19"/>
      <c r="K65" s="12"/>
      <c r="L65" s="19"/>
      <c r="M65" s="19"/>
    </row>
    <row r="66" spans="1:13" ht="25.5" x14ac:dyDescent="0.25">
      <c r="A66" s="22" t="s">
        <v>137</v>
      </c>
      <c r="B66" s="20" t="s">
        <v>138</v>
      </c>
      <c r="C66" s="16" t="s">
        <v>13</v>
      </c>
      <c r="D66" s="24">
        <v>1747</v>
      </c>
      <c r="E66" s="17">
        <f>[1]январь!H69+[1]февраль!H69+[1]март!H69+[1]апрель!H69+[1]май!H69+[1]июнь!H69+[1]июль!H69+[1]август!H69+[1]сентябрь!H69+[1]октябрь!H69+[1]ноябрь!H69+[1]декабрь!H69</f>
        <v>1811.5619999999997</v>
      </c>
      <c r="F66" s="11">
        <f t="shared" si="0"/>
        <v>103.69559244419003</v>
      </c>
      <c r="G66" s="20"/>
      <c r="H66" s="12">
        <f t="shared" si="1"/>
        <v>15991</v>
      </c>
      <c r="I66" s="23">
        <v>513</v>
      </c>
      <c r="J66" s="23">
        <v>15478</v>
      </c>
      <c r="K66" s="12">
        <f t="shared" si="2"/>
        <v>15988</v>
      </c>
      <c r="L66" s="23">
        <v>511</v>
      </c>
      <c r="M66" s="23">
        <v>15477</v>
      </c>
    </row>
    <row r="67" spans="1:13" x14ac:dyDescent="0.25">
      <c r="A67" s="22" t="s">
        <v>139</v>
      </c>
      <c r="B67" s="20" t="s">
        <v>140</v>
      </c>
      <c r="C67" s="16" t="s">
        <v>13</v>
      </c>
      <c r="D67" s="24">
        <v>7734</v>
      </c>
      <c r="E67" s="17">
        <f>[1]январь!H70+[1]февраль!H70+[1]март!H70+[1]апрель!H70+[1]май!H70+[1]июнь!H70+[1]июль!H70+[1]август!H70+[1]сентябрь!H70+[1]октябрь!H70+[1]ноябрь!H70+[1]декабрь!H70</f>
        <v>8415.8330000000005</v>
      </c>
      <c r="F67" s="11">
        <f t="shared" si="0"/>
        <v>108.81604603051463</v>
      </c>
      <c r="G67" s="20"/>
      <c r="H67" s="12">
        <f t="shared" si="1"/>
        <v>16143</v>
      </c>
      <c r="I67" s="23">
        <v>1003</v>
      </c>
      <c r="J67" s="23">
        <v>15140</v>
      </c>
      <c r="K67" s="12">
        <f t="shared" si="2"/>
        <v>16141</v>
      </c>
      <c r="L67" s="23">
        <v>1001</v>
      </c>
      <c r="M67" s="23">
        <v>15140</v>
      </c>
    </row>
    <row r="68" spans="1:13" x14ac:dyDescent="0.25">
      <c r="A68" s="22" t="s">
        <v>141</v>
      </c>
      <c r="B68" s="20" t="s">
        <v>142</v>
      </c>
      <c r="C68" s="16" t="s">
        <v>13</v>
      </c>
      <c r="D68" s="24">
        <v>328</v>
      </c>
      <c r="E68" s="17">
        <f>[1]январь!H71+[1]февраль!H71+[1]март!H71+[1]апрель!H71+[1]май!H71+[1]июнь!H71+[1]июль!H71+[1]август!H71+[1]сентябрь!H71+[1]октябрь!H71+[1]ноябрь!H71+[1]декабрь!H71</f>
        <v>364.19200000000001</v>
      </c>
      <c r="F68" s="11">
        <f t="shared" si="0"/>
        <v>111.03414634146343</v>
      </c>
      <c r="G68" s="20"/>
      <c r="H68" s="12">
        <f t="shared" si="1"/>
        <v>4714</v>
      </c>
      <c r="I68" s="23">
        <v>1175</v>
      </c>
      <c r="J68" s="23">
        <v>3539</v>
      </c>
      <c r="K68" s="12">
        <f t="shared" si="2"/>
        <v>4713</v>
      </c>
      <c r="L68" s="23">
        <v>1176</v>
      </c>
      <c r="M68" s="23">
        <v>3537</v>
      </c>
    </row>
    <row r="69" spans="1:13" x14ac:dyDescent="0.25">
      <c r="A69" s="22" t="s">
        <v>143</v>
      </c>
      <c r="B69" s="20" t="s">
        <v>144</v>
      </c>
      <c r="C69" s="16" t="s">
        <v>13</v>
      </c>
      <c r="D69" s="24">
        <v>1340</v>
      </c>
      <c r="E69" s="17">
        <f>[1]январь!H72+[1]февраль!H72+[1]март!H72+[1]апрель!H72+[1]май!H72+[1]июнь!H72+[1]июль!H72+[1]август!H72+[1]сентябрь!H72+[1]октябрь!H72+[1]ноябрь!H72+[1]декабрь!H72</f>
        <v>1669.0559999999998</v>
      </c>
      <c r="F69" s="11">
        <f t="shared" si="0"/>
        <v>124.55641791044773</v>
      </c>
      <c r="G69" s="20"/>
      <c r="H69" s="12">
        <f t="shared" si="1"/>
        <v>316</v>
      </c>
      <c r="I69" s="23">
        <v>228</v>
      </c>
      <c r="J69" s="23">
        <v>88</v>
      </c>
      <c r="K69" s="12">
        <f t="shared" si="2"/>
        <v>314</v>
      </c>
      <c r="L69" s="23">
        <v>226</v>
      </c>
      <c r="M69" s="23">
        <v>88</v>
      </c>
    </row>
    <row r="70" spans="1:13" ht="25.5" x14ac:dyDescent="0.25">
      <c r="A70" s="22" t="s">
        <v>145</v>
      </c>
      <c r="B70" s="20" t="s">
        <v>146</v>
      </c>
      <c r="C70" s="16" t="s">
        <v>13</v>
      </c>
      <c r="D70" s="24">
        <v>3408</v>
      </c>
      <c r="E70" s="17">
        <f>[1]январь!H73+[1]февраль!H73+[1]март!H73+[1]апрель!H73+[1]май!H73+[1]июнь!H73+[1]июль!H73+[1]август!H73+[1]сентябрь!H73+[1]октябрь!H73+[1]ноябрь!H73+[1]декабрь!H73</f>
        <v>3408.7069999999999</v>
      </c>
      <c r="F70" s="11">
        <f t="shared" si="0"/>
        <v>100.02074530516431</v>
      </c>
      <c r="G70" s="20"/>
      <c r="H70" s="12">
        <f t="shared" si="1"/>
        <v>467</v>
      </c>
      <c r="I70" s="23">
        <v>467</v>
      </c>
      <c r="J70" s="23">
        <v>0</v>
      </c>
      <c r="K70" s="12">
        <f t="shared" si="2"/>
        <v>468</v>
      </c>
      <c r="L70" s="23">
        <v>468</v>
      </c>
      <c r="M70" s="23">
        <v>0</v>
      </c>
    </row>
    <row r="71" spans="1:13" x14ac:dyDescent="0.25">
      <c r="A71" s="22" t="s">
        <v>147</v>
      </c>
      <c r="B71" s="20" t="s">
        <v>148</v>
      </c>
      <c r="C71" s="16" t="s">
        <v>13</v>
      </c>
      <c r="D71" s="24">
        <v>0</v>
      </c>
      <c r="E71" s="17">
        <f>[1]январь!H74+[1]февраль!H74+[1]март!H74+[1]апрель!H74+[1]май!H74+[1]июнь!H74+[1]июль!H74+[1]август!H74+[1]сентябрь!H74+[1]октябрь!H74+[1]ноябрь!H74+[1]декабрь!H74</f>
        <v>0</v>
      </c>
      <c r="F71" s="11"/>
      <c r="G71" s="20"/>
      <c r="H71" s="12">
        <f t="shared" si="1"/>
        <v>0</v>
      </c>
      <c r="I71" s="23">
        <v>0</v>
      </c>
      <c r="J71" s="23">
        <v>0</v>
      </c>
      <c r="K71" s="12">
        <f t="shared" si="2"/>
        <v>0</v>
      </c>
      <c r="L71" s="23">
        <v>0</v>
      </c>
      <c r="M71" s="23">
        <v>0</v>
      </c>
    </row>
    <row r="72" spans="1:13" x14ac:dyDescent="0.25">
      <c r="A72" s="14" t="s">
        <v>149</v>
      </c>
      <c r="B72" s="20" t="s">
        <v>150</v>
      </c>
      <c r="C72" s="16" t="s">
        <v>13</v>
      </c>
      <c r="D72" s="11">
        <f>D74+D75+D76+D77+D78+D79+D80+D81+D82+D83+D84+D85</f>
        <v>17165.8</v>
      </c>
      <c r="E72" s="11">
        <f>E74+E75+E76+E77+E78+E79+E80+E81+E82+E83+E84+E85</f>
        <v>19866.284</v>
      </c>
      <c r="F72" s="11">
        <f t="shared" ref="F72:F113" si="3">E72/D72*100</f>
        <v>115.73176898251174</v>
      </c>
      <c r="G72" s="20"/>
      <c r="H72" s="12" t="e">
        <f t="shared" si="1"/>
        <v>#REF!</v>
      </c>
      <c r="I72" s="28" t="e">
        <f>I74+I75+I76+I77+#REF!+I78+#REF!+I79+I80+#REF!+I81+I82</f>
        <v>#REF!</v>
      </c>
      <c r="J72" s="28" t="e">
        <f>J74+J75+J76+J77+#REF!+J78+#REF!+J79+J80+#REF!+J81+J82</f>
        <v>#REF!</v>
      </c>
      <c r="K72" s="12" t="e">
        <f t="shared" si="2"/>
        <v>#REF!</v>
      </c>
      <c r="L72" s="28" t="e">
        <f>L74+L75+L76+L77+#REF!+L78+#REF!+L79+L80+#REF!+L81+L82</f>
        <v>#REF!</v>
      </c>
      <c r="M72" s="28" t="e">
        <f>M74+M75+M76+M77+#REF!+M78+#REF!+M79+M80+#REF!+M81+M82</f>
        <v>#REF!</v>
      </c>
    </row>
    <row r="73" spans="1:13" x14ac:dyDescent="0.25">
      <c r="A73" s="14"/>
      <c r="B73" s="15" t="s">
        <v>16</v>
      </c>
      <c r="C73" s="16" t="s">
        <v>13</v>
      </c>
      <c r="D73" s="17"/>
      <c r="E73" s="18"/>
      <c r="F73" s="11"/>
      <c r="G73" s="20"/>
      <c r="H73" s="12"/>
      <c r="I73" s="19"/>
      <c r="J73" s="19"/>
      <c r="K73" s="12"/>
      <c r="L73" s="19"/>
      <c r="M73" s="19"/>
    </row>
    <row r="74" spans="1:13" x14ac:dyDescent="0.25">
      <c r="A74" s="22" t="s">
        <v>151</v>
      </c>
      <c r="B74" s="20" t="s">
        <v>91</v>
      </c>
      <c r="C74" s="16" t="s">
        <v>13</v>
      </c>
      <c r="D74" s="24">
        <v>0</v>
      </c>
      <c r="E74" s="17">
        <f>[1]январь!H77+[1]февраль!H77+[1]март!H77+[1]апрель!H77+[1]май!H77+[1]июнь!H77+[1]июль!H77+[1]август!H77+[1]сентябрь!H77+[1]октябрь!H77+[1]ноябрь!H77+[1]декабрь!H77</f>
        <v>0</v>
      </c>
      <c r="F74" s="11"/>
      <c r="G74" s="20"/>
      <c r="H74" s="12">
        <f t="shared" si="1"/>
        <v>0</v>
      </c>
      <c r="I74" s="23">
        <v>0</v>
      </c>
      <c r="J74" s="23">
        <v>0</v>
      </c>
      <c r="K74" s="12">
        <f t="shared" si="2"/>
        <v>0</v>
      </c>
      <c r="L74" s="23">
        <v>0</v>
      </c>
      <c r="M74" s="23">
        <v>0</v>
      </c>
    </row>
    <row r="75" spans="1:13" ht="25.5" x14ac:dyDescent="0.25">
      <c r="A75" s="22" t="s">
        <v>152</v>
      </c>
      <c r="B75" s="20" t="s">
        <v>153</v>
      </c>
      <c r="C75" s="16" t="s">
        <v>13</v>
      </c>
      <c r="D75" s="24">
        <v>1529</v>
      </c>
      <c r="E75" s="17">
        <f>[1]январь!H78+[1]февраль!H78+[1]март!H78+[1]апрель!H78+[1]май!H78+[1]июнь!H78+[1]июль!H78+[1]август!H78+[1]сентябрь!H78+[1]октябрь!H78+[1]ноябрь!H78+[1]декабрь!H78</f>
        <v>1392.7660000000001</v>
      </c>
      <c r="F75" s="11">
        <f t="shared" si="3"/>
        <v>91.089993459777645</v>
      </c>
      <c r="G75" s="20" t="s">
        <v>154</v>
      </c>
      <c r="H75" s="12">
        <f t="shared" si="1"/>
        <v>1456</v>
      </c>
      <c r="I75" s="23">
        <v>772</v>
      </c>
      <c r="J75" s="23">
        <v>684</v>
      </c>
      <c r="K75" s="12">
        <f t="shared" si="2"/>
        <v>1457</v>
      </c>
      <c r="L75" s="23">
        <v>772</v>
      </c>
      <c r="M75" s="23">
        <v>685</v>
      </c>
    </row>
    <row r="76" spans="1:13" ht="51" x14ac:dyDescent="0.25">
      <c r="A76" s="22" t="s">
        <v>155</v>
      </c>
      <c r="B76" s="20" t="s">
        <v>156</v>
      </c>
      <c r="C76" s="16" t="s">
        <v>13</v>
      </c>
      <c r="D76" s="24">
        <v>5676.8</v>
      </c>
      <c r="E76" s="17">
        <f>[1]январь!H79+[1]февраль!H79+[1]март!H79+[1]апрель!H79+[1]май!H79+[1]июнь!H79+[1]июль!H79+[1]август!H79+[1]сентябрь!H79+[1]октябрь!H79+[1]ноябрь!H79+[1]декабрь!H79</f>
        <v>5764.9280000000008</v>
      </c>
      <c r="F76" s="11">
        <f t="shared" si="3"/>
        <v>101.55242390078918</v>
      </c>
      <c r="G76" s="20" t="s">
        <v>157</v>
      </c>
      <c r="H76" s="12">
        <f t="shared" ref="H76:H136" si="4">I76+J76</f>
        <v>1185</v>
      </c>
      <c r="I76" s="23">
        <v>604</v>
      </c>
      <c r="J76" s="23">
        <v>581</v>
      </c>
      <c r="K76" s="12">
        <f t="shared" ref="K76:K136" si="5">L76+M76</f>
        <v>1187</v>
      </c>
      <c r="L76" s="23">
        <v>605</v>
      </c>
      <c r="M76" s="23">
        <v>582</v>
      </c>
    </row>
    <row r="77" spans="1:13" ht="76.5" x14ac:dyDescent="0.25">
      <c r="A77" s="22" t="s">
        <v>158</v>
      </c>
      <c r="B77" s="20" t="s">
        <v>159</v>
      </c>
      <c r="C77" s="16" t="s">
        <v>13</v>
      </c>
      <c r="D77" s="24">
        <v>8804</v>
      </c>
      <c r="E77" s="17">
        <f>[1]январь!H80+[1]февраль!H80+[1]март!H80+[1]апрель!H80+[1]май!H80+[1]июнь!H80+[1]июль!H80+[1]август!H80+[1]сентябрь!H80+[1]октябрь!H80+[1]ноябрь!H80+[1]декабрь!H80</f>
        <v>7916.3769999999995</v>
      </c>
      <c r="F77" s="11">
        <f t="shared" si="3"/>
        <v>89.917957746478876</v>
      </c>
      <c r="G77" s="20" t="s">
        <v>160</v>
      </c>
      <c r="H77" s="12">
        <f t="shared" si="4"/>
        <v>1228</v>
      </c>
      <c r="I77" s="23">
        <v>651</v>
      </c>
      <c r="J77" s="23">
        <v>577</v>
      </c>
      <c r="K77" s="12">
        <f t="shared" si="5"/>
        <v>1229</v>
      </c>
      <c r="L77" s="23">
        <v>652</v>
      </c>
      <c r="M77" s="23">
        <v>577</v>
      </c>
    </row>
    <row r="78" spans="1:13" ht="89.25" x14ac:dyDescent="0.25">
      <c r="A78" s="22" t="s">
        <v>161</v>
      </c>
      <c r="B78" s="20" t="s">
        <v>162</v>
      </c>
      <c r="C78" s="16" t="s">
        <v>13</v>
      </c>
      <c r="D78" s="24">
        <v>184</v>
      </c>
      <c r="E78" s="17">
        <f>[1]январь!H81+[1]февраль!H81+[1]март!H81+[1]апрель!H81+[1]май!H81+[1]июнь!H81+[1]июль!H81+[1]август!H81+[1]сентябрь!H81+[1]октябрь!H81+[1]ноябрь!H81+[1]декабрь!H81</f>
        <v>296.25200000000001</v>
      </c>
      <c r="F78" s="11">
        <f t="shared" si="3"/>
        <v>161.00652173913045</v>
      </c>
      <c r="G78" s="20" t="s">
        <v>163</v>
      </c>
      <c r="H78" s="12">
        <f t="shared" si="4"/>
        <v>101</v>
      </c>
      <c r="I78" s="23">
        <v>55</v>
      </c>
      <c r="J78" s="23">
        <v>46</v>
      </c>
      <c r="K78" s="12">
        <f t="shared" si="5"/>
        <v>98</v>
      </c>
      <c r="L78" s="23">
        <v>53</v>
      </c>
      <c r="M78" s="23">
        <v>45</v>
      </c>
    </row>
    <row r="79" spans="1:13" ht="25.5" x14ac:dyDescent="0.25">
      <c r="A79" s="22" t="s">
        <v>164</v>
      </c>
      <c r="B79" s="20" t="s">
        <v>165</v>
      </c>
      <c r="C79" s="16" t="s">
        <v>13</v>
      </c>
      <c r="D79" s="24">
        <v>124</v>
      </c>
      <c r="E79" s="17">
        <f>[1]январь!H82+[1]февраль!H82+[1]март!H82+[1]апрель!H82+[1]май!H82+[1]июнь!H82+[1]июль!H82+[1]август!H82+[1]сентябрь!H82+[1]октябрь!H82+[1]ноябрь!H82+[1]декабрь!H82</f>
        <v>1175</v>
      </c>
      <c r="F79" s="11">
        <f t="shared" si="3"/>
        <v>947.58064516129036</v>
      </c>
      <c r="G79" s="20" t="s">
        <v>62</v>
      </c>
      <c r="H79" s="12">
        <f t="shared" si="4"/>
        <v>39</v>
      </c>
      <c r="I79" s="23">
        <v>21</v>
      </c>
      <c r="J79" s="23">
        <v>18</v>
      </c>
      <c r="K79" s="12">
        <f t="shared" si="5"/>
        <v>39</v>
      </c>
      <c r="L79" s="23">
        <v>20</v>
      </c>
      <c r="M79" s="23">
        <v>19</v>
      </c>
    </row>
    <row r="80" spans="1:13" x14ac:dyDescent="0.25">
      <c r="A80" s="22" t="s">
        <v>166</v>
      </c>
      <c r="B80" s="20" t="s">
        <v>167</v>
      </c>
      <c r="C80" s="16" t="s">
        <v>13</v>
      </c>
      <c r="D80" s="24">
        <v>0</v>
      </c>
      <c r="E80" s="17">
        <f>[1]январь!H83+[1]февраль!H83+[1]март!H83+[1]апрель!H83+[1]май!H83+[1]июнь!H83+[1]июль!H83+[1]август!H83+[1]сентябрь!H83+[1]октябрь!H83+[1]ноябрь!H83+[1]декабрь!H83</f>
        <v>0</v>
      </c>
      <c r="F80" s="11"/>
      <c r="G80" s="20"/>
      <c r="H80" s="12">
        <f t="shared" si="4"/>
        <v>40</v>
      </c>
      <c r="I80" s="23">
        <v>21</v>
      </c>
      <c r="J80" s="23">
        <v>19</v>
      </c>
      <c r="K80" s="12">
        <f t="shared" si="5"/>
        <v>37</v>
      </c>
      <c r="L80" s="23">
        <v>20</v>
      </c>
      <c r="M80" s="23">
        <v>17</v>
      </c>
    </row>
    <row r="81" spans="1:13" ht="25.5" x14ac:dyDescent="0.25">
      <c r="A81" s="22" t="s">
        <v>168</v>
      </c>
      <c r="B81" s="20" t="s">
        <v>169</v>
      </c>
      <c r="C81" s="16" t="s">
        <v>13</v>
      </c>
      <c r="D81" s="24">
        <v>139</v>
      </c>
      <c r="E81" s="17">
        <f>[1]январь!H84+[1]февраль!H84+[1]март!H84+[1]апрель!H84+[1]май!H84+[1]июнь!H84+[1]июль!H84+[1]август!H84+[1]сентябрь!H84+[1]октябрь!H84+[1]ноябрь!H84+[1]декабрь!H84</f>
        <v>2611.8850000000002</v>
      </c>
      <c r="F81" s="11">
        <f t="shared" si="3"/>
        <v>1879.0539568345323</v>
      </c>
      <c r="G81" s="20" t="s">
        <v>170</v>
      </c>
      <c r="H81" s="12">
        <f t="shared" si="4"/>
        <v>0</v>
      </c>
      <c r="I81" s="23">
        <v>0</v>
      </c>
      <c r="J81" s="23">
        <v>0</v>
      </c>
      <c r="K81" s="12">
        <f t="shared" si="5"/>
        <v>0</v>
      </c>
      <c r="L81" s="23">
        <v>0</v>
      </c>
      <c r="M81" s="23">
        <v>0</v>
      </c>
    </row>
    <row r="82" spans="1:13" ht="38.25" x14ac:dyDescent="0.25">
      <c r="A82" s="22" t="s">
        <v>171</v>
      </c>
      <c r="B82" s="20" t="s">
        <v>172</v>
      </c>
      <c r="C82" s="16" t="s">
        <v>13</v>
      </c>
      <c r="D82" s="24">
        <v>13</v>
      </c>
      <c r="E82" s="17">
        <f>[1]январь!H85+[1]февраль!H85+[1]март!H85+[1]апрель!H85+[1]май!H85+[1]июнь!H85+[1]июль!H85+[1]август!H85+[1]сентябрь!H85+[1]октябрь!H85+[1]ноябрь!H85+[1]декабрь!H85</f>
        <v>19.436</v>
      </c>
      <c r="F82" s="11">
        <f t="shared" si="3"/>
        <v>149.50769230769231</v>
      </c>
      <c r="G82" s="20" t="s">
        <v>170</v>
      </c>
      <c r="H82" s="12">
        <f t="shared" si="4"/>
        <v>0</v>
      </c>
      <c r="I82" s="23">
        <v>0</v>
      </c>
      <c r="J82" s="23">
        <v>0</v>
      </c>
      <c r="K82" s="12">
        <f t="shared" si="5"/>
        <v>0</v>
      </c>
      <c r="L82" s="23">
        <v>0</v>
      </c>
      <c r="M82" s="23">
        <v>0</v>
      </c>
    </row>
    <row r="83" spans="1:13" ht="38.25" x14ac:dyDescent="0.25">
      <c r="A83" s="22" t="s">
        <v>173</v>
      </c>
      <c r="B83" s="20" t="s">
        <v>174</v>
      </c>
      <c r="C83" s="16" t="s">
        <v>13</v>
      </c>
      <c r="D83" s="24">
        <v>696</v>
      </c>
      <c r="E83" s="17">
        <f>[1]январь!H86+[1]февраль!H86+[1]март!H86+[1]апрель!H86+[1]май!H86+[1]июнь!H86+[1]июль!H86+[1]август!H86+[1]сентябрь!H86+[1]октябрь!H86+[1]ноябрь!H86+[1]декабрь!H86</f>
        <v>689.64</v>
      </c>
      <c r="F83" s="11">
        <f t="shared" si="3"/>
        <v>99.086206896551715</v>
      </c>
      <c r="G83" s="20"/>
      <c r="H83" s="12"/>
      <c r="I83" s="23"/>
      <c r="J83" s="23"/>
      <c r="K83" s="12"/>
      <c r="L83" s="23"/>
      <c r="M83" s="23"/>
    </row>
    <row r="84" spans="1:13" x14ac:dyDescent="0.25">
      <c r="A84" s="32" t="s">
        <v>175</v>
      </c>
      <c r="B84" s="20" t="s">
        <v>176</v>
      </c>
      <c r="C84" s="16" t="s">
        <v>13</v>
      </c>
      <c r="D84" s="24">
        <v>0</v>
      </c>
      <c r="E84" s="17">
        <f>[1]январь!H87+[1]февраль!H87+[1]март!H87+[1]апрель!H87+[1]май!H87+[1]июнь!H87+[1]июль!H87+[1]август!H87+[1]сентябрь!H87+[1]октябрь!H87+[1]ноябрь!H87+[1]декабрь!H87</f>
        <v>0</v>
      </c>
      <c r="F84" s="11"/>
      <c r="G84" s="20"/>
      <c r="H84" s="12"/>
      <c r="I84" s="23"/>
      <c r="J84" s="23"/>
      <c r="K84" s="12"/>
      <c r="L84" s="23"/>
      <c r="M84" s="23"/>
    </row>
    <row r="85" spans="1:13" ht="38.25" x14ac:dyDescent="0.25">
      <c r="A85" s="32" t="s">
        <v>177</v>
      </c>
      <c r="B85" s="20" t="s">
        <v>178</v>
      </c>
      <c r="C85" s="16" t="s">
        <v>13</v>
      </c>
      <c r="D85" s="24">
        <v>0</v>
      </c>
      <c r="E85" s="17">
        <f>[1]январь!H88+[1]февраль!H88+[1]март!H88+[1]апрель!H88+[1]май!H88+[1]июнь!H88+[1]июль!H88+[1]август!H88+[1]сентябрь!H88+[1]октябрь!H88+[1]ноябрь!H88+[1]декабрь!H88</f>
        <v>0</v>
      </c>
      <c r="F85" s="11"/>
      <c r="G85" s="20"/>
      <c r="H85" s="12"/>
      <c r="I85" s="23"/>
      <c r="J85" s="23"/>
      <c r="K85" s="12"/>
      <c r="L85" s="23"/>
      <c r="M85" s="23"/>
    </row>
    <row r="86" spans="1:13" ht="25.5" x14ac:dyDescent="0.25">
      <c r="A86" s="13" t="s">
        <v>179</v>
      </c>
      <c r="B86" s="10" t="s">
        <v>180</v>
      </c>
      <c r="C86" s="9" t="s">
        <v>13</v>
      </c>
      <c r="D86" s="11">
        <f>D88+D89+D90+D91+D92+D93+D94+D95</f>
        <v>171402.3</v>
      </c>
      <c r="E86" s="11">
        <f>E88+E89+E90+E91+E92+E93+E94+E95</f>
        <v>178844.46099999998</v>
      </c>
      <c r="F86" s="11">
        <f t="shared" si="3"/>
        <v>104.3419259834903</v>
      </c>
      <c r="G86" s="20"/>
      <c r="H86" s="12" t="e">
        <f t="shared" si="4"/>
        <v>#REF!</v>
      </c>
      <c r="I86" s="28" t="e">
        <f>I88+I89+I90+I92+I93+I94+I95</f>
        <v>#REF!</v>
      </c>
      <c r="J86" s="28" t="e">
        <f>J88+J89+J90+J92+J93+J94+J95</f>
        <v>#REF!</v>
      </c>
      <c r="K86" s="12" t="e">
        <f t="shared" si="5"/>
        <v>#REF!</v>
      </c>
      <c r="L86" s="28" t="e">
        <f>L88+L89+L90+L92+L93+L94+L95</f>
        <v>#REF!</v>
      </c>
      <c r="M86" s="28" t="e">
        <f>M88+M89+M90+M92+M93+M94+M95</f>
        <v>#REF!</v>
      </c>
    </row>
    <row r="87" spans="1:13" x14ac:dyDescent="0.25">
      <c r="A87" s="14"/>
      <c r="B87" s="15" t="s">
        <v>16</v>
      </c>
      <c r="C87" s="16"/>
      <c r="D87" s="17"/>
      <c r="E87" s="11"/>
      <c r="F87" s="11"/>
      <c r="G87" s="20"/>
      <c r="H87" s="12"/>
      <c r="I87" s="19"/>
      <c r="J87" s="19"/>
      <c r="K87" s="12"/>
      <c r="L87" s="19"/>
      <c r="M87" s="19"/>
    </row>
    <row r="88" spans="1:13" ht="38.25" x14ac:dyDescent="0.25">
      <c r="A88" s="14" t="s">
        <v>181</v>
      </c>
      <c r="B88" s="20" t="s">
        <v>39</v>
      </c>
      <c r="C88" s="16" t="s">
        <v>13</v>
      </c>
      <c r="D88" s="24">
        <v>130432.3</v>
      </c>
      <c r="E88" s="17">
        <f>[1]январь!H91+[1]февраль!H91+[1]март!H91+[1]апрель!H91+[1]май!H91+[1]июнь!H91+[1]июль!H91+[1]август!H91+[1]сентябрь!H91+[1]октябрь!H91+[1]ноябрь!H91+[1]декабрь!H91</f>
        <v>135282.06899999999</v>
      </c>
      <c r="F88" s="11">
        <f t="shared" si="3"/>
        <v>103.71822700358729</v>
      </c>
      <c r="G88" s="20" t="s">
        <v>182</v>
      </c>
      <c r="H88" s="12">
        <f t="shared" si="4"/>
        <v>28441</v>
      </c>
      <c r="I88" s="23">
        <v>14367</v>
      </c>
      <c r="J88" s="23">
        <v>14074</v>
      </c>
      <c r="K88" s="12">
        <f t="shared" si="5"/>
        <v>28443</v>
      </c>
      <c r="L88" s="23">
        <v>14368</v>
      </c>
      <c r="M88" s="23">
        <v>14075</v>
      </c>
    </row>
    <row r="89" spans="1:13" ht="25.5" x14ac:dyDescent="0.25">
      <c r="A89" s="14" t="s">
        <v>183</v>
      </c>
      <c r="B89" s="20" t="s">
        <v>42</v>
      </c>
      <c r="C89" s="16" t="s">
        <v>13</v>
      </c>
      <c r="D89" s="24">
        <v>12913</v>
      </c>
      <c r="E89" s="17">
        <f>[1]январь!H92+[1]февраль!H92+[1]март!H92+[1]апрель!H92+[1]май!H92+[1]июнь!H92+[1]июль!H92+[1]август!H92+[1]сентябрь!H92+[1]октябрь!H92+[1]ноябрь!H92+[1]декабрь!H92</f>
        <v>14042.179</v>
      </c>
      <c r="F89" s="11">
        <f t="shared" si="3"/>
        <v>108.7445132811895</v>
      </c>
      <c r="G89" s="20"/>
      <c r="H89" s="12">
        <f t="shared" si="4"/>
        <v>2432</v>
      </c>
      <c r="I89" s="23">
        <v>1229</v>
      </c>
      <c r="J89" s="23">
        <v>1203</v>
      </c>
      <c r="K89" s="12">
        <f t="shared" si="5"/>
        <v>2431</v>
      </c>
      <c r="L89" s="23">
        <v>1227</v>
      </c>
      <c r="M89" s="23">
        <v>1204</v>
      </c>
    </row>
    <row r="90" spans="1:13" ht="25.5" x14ac:dyDescent="0.25">
      <c r="A90" s="14" t="s">
        <v>184</v>
      </c>
      <c r="B90" s="20" t="s">
        <v>113</v>
      </c>
      <c r="C90" s="16" t="s">
        <v>13</v>
      </c>
      <c r="D90" s="24">
        <v>3717</v>
      </c>
      <c r="E90" s="17">
        <f>[1]январь!H93+[1]февраль!H93+[1]март!H93+[1]апрель!H93+[1]май!H93+[1]июнь!H93+[1]июль!H93+[1]август!H93+[1]сентябрь!H93+[1]октябрь!H93+[1]ноябрь!H93+[1]декабрь!H93</f>
        <v>3373.4310000000005</v>
      </c>
      <c r="F90" s="11">
        <f t="shared" si="3"/>
        <v>90.756820016142058</v>
      </c>
      <c r="G90" s="20"/>
      <c r="H90" s="12">
        <f t="shared" si="4"/>
        <v>541</v>
      </c>
      <c r="I90" s="23">
        <v>273</v>
      </c>
      <c r="J90" s="23">
        <v>268</v>
      </c>
      <c r="K90" s="12">
        <f t="shared" si="5"/>
        <v>539</v>
      </c>
      <c r="L90" s="23">
        <v>273</v>
      </c>
      <c r="M90" s="23">
        <v>266</v>
      </c>
    </row>
    <row r="91" spans="1:13" ht="25.5" x14ac:dyDescent="0.25">
      <c r="A91" s="14" t="s">
        <v>185</v>
      </c>
      <c r="B91" s="25" t="s">
        <v>46</v>
      </c>
      <c r="C91" s="16" t="s">
        <v>13</v>
      </c>
      <c r="D91" s="24">
        <v>1062</v>
      </c>
      <c r="E91" s="17">
        <f>[1]январь!H94+[1]февраль!H94+[1]март!H94+[1]апрель!H94+[1]май!H94+[1]июнь!H94+[1]июль!H94+[1]август!H94+[1]сентябрь!H94+[1]октябрь!H94+[1]ноябрь!H94+[1]декабрь!H94</f>
        <v>1937.047</v>
      </c>
      <c r="F91" s="11">
        <f t="shared" si="3"/>
        <v>182.39613935969871</v>
      </c>
      <c r="G91" s="20"/>
      <c r="H91" s="12"/>
      <c r="I91" s="23"/>
      <c r="J91" s="23"/>
      <c r="K91" s="12"/>
      <c r="L91" s="23"/>
      <c r="M91" s="23"/>
    </row>
    <row r="92" spans="1:13" ht="51" x14ac:dyDescent="0.25">
      <c r="A92" s="14" t="s">
        <v>186</v>
      </c>
      <c r="B92" s="20" t="s">
        <v>187</v>
      </c>
      <c r="C92" s="16" t="s">
        <v>13</v>
      </c>
      <c r="D92" s="24">
        <v>2825</v>
      </c>
      <c r="E92" s="17">
        <f>[1]январь!H95+[1]февраль!H95+[1]март!H95+[1]апрель!H95+[1]май!H95+[1]июнь!H95+[1]июль!H95+[1]август!H95+[1]сентябрь!H95+[1]октябрь!H95+[1]ноябрь!H95+[1]декабрь!H95</f>
        <v>3887.2589999999991</v>
      </c>
      <c r="F92" s="11">
        <f t="shared" si="3"/>
        <v>137.60208849557517</v>
      </c>
      <c r="G92" s="20" t="s">
        <v>121</v>
      </c>
      <c r="H92" s="12">
        <f t="shared" si="4"/>
        <v>1510</v>
      </c>
      <c r="I92" s="23">
        <v>801</v>
      </c>
      <c r="J92" s="23">
        <v>709</v>
      </c>
      <c r="K92" s="12">
        <f t="shared" si="5"/>
        <v>1510</v>
      </c>
      <c r="L92" s="23">
        <v>800</v>
      </c>
      <c r="M92" s="23">
        <v>710</v>
      </c>
    </row>
    <row r="93" spans="1:13" ht="38.25" x14ac:dyDescent="0.25">
      <c r="A93" s="14" t="s">
        <v>188</v>
      </c>
      <c r="B93" s="20" t="s">
        <v>50</v>
      </c>
      <c r="C93" s="16" t="s">
        <v>13</v>
      </c>
      <c r="D93" s="24">
        <v>642</v>
      </c>
      <c r="E93" s="17">
        <f>[1]январь!H96+[1]февраль!H96+[1]март!H96+[1]апрель!H96+[1]май!H96+[1]июнь!H96+[1]июль!H96+[1]август!H96+[1]сентябрь!H96+[1]октябрь!H96+[1]ноябрь!H96+[1]декабрь!H96</f>
        <v>625.71300000000019</v>
      </c>
      <c r="F93" s="11">
        <f t="shared" si="3"/>
        <v>97.463084112149573</v>
      </c>
      <c r="G93" s="20" t="s">
        <v>51</v>
      </c>
      <c r="H93" s="12">
        <f t="shared" si="4"/>
        <v>423</v>
      </c>
      <c r="I93" s="23">
        <v>247</v>
      </c>
      <c r="J93" s="23">
        <v>176</v>
      </c>
      <c r="K93" s="12">
        <f t="shared" si="5"/>
        <v>422</v>
      </c>
      <c r="L93" s="23">
        <v>248</v>
      </c>
      <c r="M93" s="23">
        <v>174</v>
      </c>
    </row>
    <row r="94" spans="1:13" ht="25.5" x14ac:dyDescent="0.25">
      <c r="A94" s="14" t="s">
        <v>189</v>
      </c>
      <c r="B94" s="20" t="s">
        <v>190</v>
      </c>
      <c r="C94" s="16" t="s">
        <v>13</v>
      </c>
      <c r="D94" s="24">
        <v>3389</v>
      </c>
      <c r="E94" s="17">
        <f>[1]январь!H97+[1]февраль!H97+[1]март!H97+[1]апрель!H97+[1]май!H97+[1]июнь!H97+[1]июль!H97+[1]август!H97+[1]сентябрь!H97+[1]октябрь!H97+[1]ноябрь!H97+[1]декабрь!H97</f>
        <v>3244</v>
      </c>
      <c r="F94" s="11">
        <f t="shared" si="3"/>
        <v>95.721451755680135</v>
      </c>
      <c r="G94" s="20" t="s">
        <v>62</v>
      </c>
      <c r="H94" s="12">
        <f t="shared" si="4"/>
        <v>1336</v>
      </c>
      <c r="I94" s="23">
        <v>708</v>
      </c>
      <c r="J94" s="23">
        <v>628</v>
      </c>
      <c r="K94" s="12">
        <f t="shared" si="5"/>
        <v>1335</v>
      </c>
      <c r="L94" s="23">
        <v>709</v>
      </c>
      <c r="M94" s="23">
        <v>626</v>
      </c>
    </row>
    <row r="95" spans="1:13" x14ac:dyDescent="0.25">
      <c r="A95" s="14" t="s">
        <v>191</v>
      </c>
      <c r="B95" s="20" t="s">
        <v>192</v>
      </c>
      <c r="C95" s="16" t="s">
        <v>13</v>
      </c>
      <c r="D95" s="11">
        <f>D97+D98+D99+D100+D101</f>
        <v>16422</v>
      </c>
      <c r="E95" s="11">
        <f>E97+E98+E99+E100+E101</f>
        <v>16452.762999999999</v>
      </c>
      <c r="F95" s="11">
        <f t="shared" si="3"/>
        <v>100.18732797466812</v>
      </c>
      <c r="G95" s="20"/>
      <c r="H95" s="12" t="e">
        <f t="shared" si="4"/>
        <v>#REF!</v>
      </c>
      <c r="I95" s="28" t="e">
        <f>I97+I98+I99+I100+#REF!+I101</f>
        <v>#REF!</v>
      </c>
      <c r="J95" s="28" t="e">
        <f>J97+J98+J99+J100+#REF!+J101</f>
        <v>#REF!</v>
      </c>
      <c r="K95" s="12" t="e">
        <f t="shared" si="5"/>
        <v>#REF!</v>
      </c>
      <c r="L95" s="28" t="e">
        <f>L97+L98+L99+L100+#REF!+L101</f>
        <v>#REF!</v>
      </c>
      <c r="M95" s="28" t="e">
        <f>M97+M98+M99+M100+#REF!+M101</f>
        <v>#REF!</v>
      </c>
    </row>
    <row r="96" spans="1:13" x14ac:dyDescent="0.25">
      <c r="A96" s="14"/>
      <c r="B96" s="20" t="s">
        <v>16</v>
      </c>
      <c r="C96" s="16"/>
      <c r="D96" s="17"/>
      <c r="E96" s="18"/>
      <c r="F96" s="11"/>
      <c r="G96" s="20"/>
      <c r="H96" s="12"/>
      <c r="I96" s="19"/>
      <c r="J96" s="19"/>
      <c r="K96" s="12"/>
      <c r="L96" s="19"/>
      <c r="M96" s="19"/>
    </row>
    <row r="97" spans="1:13" ht="127.5" x14ac:dyDescent="0.25">
      <c r="A97" s="22" t="s">
        <v>193</v>
      </c>
      <c r="B97" s="20" t="s">
        <v>125</v>
      </c>
      <c r="C97" s="16" t="s">
        <v>13</v>
      </c>
      <c r="D97" s="24">
        <v>311</v>
      </c>
      <c r="E97" s="17">
        <f>[1]январь!H100+[1]февраль!H100+[1]март!H100+[1]апрель!H100+[1]май!H100+[1]июнь!H100+[1]июль!H100+[1]август!H100+[1]сентябрь!H100+[1]октябрь!H100+[1]ноябрь!H100+[1]декабрь!H100</f>
        <v>300.25200000000001</v>
      </c>
      <c r="F97" s="11">
        <f t="shared" si="3"/>
        <v>96.544051446945346</v>
      </c>
      <c r="G97" s="20" t="s">
        <v>194</v>
      </c>
      <c r="H97" s="12">
        <f t="shared" si="4"/>
        <v>24</v>
      </c>
      <c r="I97" s="23">
        <v>13</v>
      </c>
      <c r="J97" s="23">
        <v>11</v>
      </c>
      <c r="K97" s="12">
        <f t="shared" si="5"/>
        <v>70</v>
      </c>
      <c r="L97" s="23">
        <v>38</v>
      </c>
      <c r="M97" s="23">
        <v>32</v>
      </c>
    </row>
    <row r="98" spans="1:13" ht="51" x14ac:dyDescent="0.25">
      <c r="A98" s="22" t="s">
        <v>195</v>
      </c>
      <c r="B98" s="20" t="s">
        <v>128</v>
      </c>
      <c r="C98" s="16" t="s">
        <v>13</v>
      </c>
      <c r="D98" s="24">
        <v>757</v>
      </c>
      <c r="E98" s="17">
        <f>[1]январь!H101+[1]февраль!H101+[1]март!H101+[1]апрель!H101+[1]май!H101+[1]июнь!H101+[1]июль!H101+[1]август!H101+[1]сентябрь!H101+[1]октябрь!H101+[1]ноябрь!H101+[1]декабрь!H101</f>
        <v>741.45799999999986</v>
      </c>
      <c r="F98" s="11">
        <f t="shared" si="3"/>
        <v>97.946895640686904</v>
      </c>
      <c r="G98" s="20" t="s">
        <v>196</v>
      </c>
      <c r="H98" s="12">
        <f t="shared" si="4"/>
        <v>124</v>
      </c>
      <c r="I98" s="23">
        <v>66</v>
      </c>
      <c r="J98" s="23">
        <v>58</v>
      </c>
      <c r="K98" s="12">
        <f t="shared" si="5"/>
        <v>123</v>
      </c>
      <c r="L98" s="23">
        <v>66</v>
      </c>
      <c r="M98" s="23">
        <v>57</v>
      </c>
    </row>
    <row r="99" spans="1:13" ht="25.5" x14ac:dyDescent="0.25">
      <c r="A99" s="22" t="s">
        <v>197</v>
      </c>
      <c r="B99" s="20" t="s">
        <v>61</v>
      </c>
      <c r="C99" s="16" t="s">
        <v>13</v>
      </c>
      <c r="D99" s="17">
        <v>339</v>
      </c>
      <c r="E99" s="17">
        <f>[1]январь!H102+[1]февраль!H102+[1]март!H102+[1]апрель!H102+[1]май!H102+[1]июнь!H102+[1]июль!H102+[1]август!H102+[1]сентябрь!H102+[1]октябрь!H102+[1]ноябрь!H102+[1]декабрь!H102</f>
        <v>327.74700000000001</v>
      </c>
      <c r="F99" s="11">
        <f t="shared" si="3"/>
        <v>96.680530973451326</v>
      </c>
      <c r="G99" s="20" t="s">
        <v>62</v>
      </c>
      <c r="H99" s="12">
        <f t="shared" si="4"/>
        <v>179</v>
      </c>
      <c r="I99" s="23">
        <v>95</v>
      </c>
      <c r="J99" s="23">
        <v>84</v>
      </c>
      <c r="K99" s="12">
        <f t="shared" si="5"/>
        <v>175</v>
      </c>
      <c r="L99" s="23">
        <v>93</v>
      </c>
      <c r="M99" s="23">
        <v>82</v>
      </c>
    </row>
    <row r="100" spans="1:13" ht="51" x14ac:dyDescent="0.25">
      <c r="A100" s="22" t="s">
        <v>198</v>
      </c>
      <c r="B100" s="20" t="s">
        <v>199</v>
      </c>
      <c r="C100" s="16" t="s">
        <v>13</v>
      </c>
      <c r="D100" s="24">
        <v>940</v>
      </c>
      <c r="E100" s="17">
        <f>[1]январь!H103+[1]февраль!H103+[1]март!H103+[1]апрель!H103+[1]май!H103+[1]июнь!H103+[1]июль!H103+[1]август!H103+[1]сентябрь!H103+[1]октябрь!H103+[1]ноябрь!H103+[1]декабрь!H103</f>
        <v>917.98299999999995</v>
      </c>
      <c r="F100" s="11">
        <f t="shared" si="3"/>
        <v>97.657765957446813</v>
      </c>
      <c r="G100" s="20" t="s">
        <v>121</v>
      </c>
      <c r="H100" s="12">
        <f t="shared" si="4"/>
        <v>333</v>
      </c>
      <c r="I100" s="23">
        <v>176</v>
      </c>
      <c r="J100" s="23">
        <v>157</v>
      </c>
      <c r="K100" s="12">
        <f t="shared" si="5"/>
        <v>335</v>
      </c>
      <c r="L100" s="23">
        <v>177</v>
      </c>
      <c r="M100" s="23">
        <v>158</v>
      </c>
    </row>
    <row r="101" spans="1:13" ht="25.5" x14ac:dyDescent="0.25">
      <c r="A101" s="14" t="s">
        <v>200</v>
      </c>
      <c r="B101" s="20" t="s">
        <v>201</v>
      </c>
      <c r="C101" s="16" t="s">
        <v>13</v>
      </c>
      <c r="D101" s="24">
        <v>14075</v>
      </c>
      <c r="E101" s="17">
        <f>[1]январь!H104+[1]февраль!H104+[1]март!H104+[1]апрель!H104+[1]май!H104+[1]июнь!H104+[1]июль!H104+[1]август!H104+[1]сентябрь!H104+[1]октябрь!H104+[1]ноябрь!H104+[1]декабрь!H104</f>
        <v>14165.323</v>
      </c>
      <c r="F101" s="11">
        <f t="shared" si="3"/>
        <v>100.64172646536413</v>
      </c>
      <c r="G101" s="20" t="s">
        <v>202</v>
      </c>
      <c r="H101" s="12">
        <f t="shared" si="4"/>
        <v>9000</v>
      </c>
      <c r="I101" s="23">
        <v>4543</v>
      </c>
      <c r="J101" s="23">
        <v>4457</v>
      </c>
      <c r="K101" s="12">
        <f t="shared" si="5"/>
        <v>9001</v>
      </c>
      <c r="L101" s="23">
        <v>4543</v>
      </c>
      <c r="M101" s="23">
        <v>4458</v>
      </c>
    </row>
    <row r="102" spans="1:13" ht="51" x14ac:dyDescent="0.25">
      <c r="A102" s="14" t="s">
        <v>203</v>
      </c>
      <c r="B102" s="20" t="s">
        <v>204</v>
      </c>
      <c r="C102" s="16" t="s">
        <v>13</v>
      </c>
      <c r="D102" s="24">
        <v>79988.2</v>
      </c>
      <c r="E102" s="17">
        <f>[1]январь!H105+[1]февраль!H105+[1]март!H105+[1]апрель!H105+[1]май!H105+[1]июнь!H105+[1]июль!H105+[1]август!H105+[1]сентябрь!H105+[1]октябрь!H105+[1]ноябрь!H105+[1]декабрь!H105</f>
        <v>76020.641999999993</v>
      </c>
      <c r="F102" s="11">
        <f t="shared" si="3"/>
        <v>95.039820873578847</v>
      </c>
      <c r="G102" s="20" t="s">
        <v>205</v>
      </c>
      <c r="H102" s="12">
        <f t="shared" si="4"/>
        <v>51722</v>
      </c>
      <c r="I102" s="23">
        <v>29492</v>
      </c>
      <c r="J102" s="23">
        <v>22230</v>
      </c>
      <c r="K102" s="12">
        <f t="shared" si="5"/>
        <v>51722</v>
      </c>
      <c r="L102" s="23">
        <v>29494</v>
      </c>
      <c r="M102" s="23">
        <v>22228</v>
      </c>
    </row>
    <row r="103" spans="1:13" x14ac:dyDescent="0.25">
      <c r="A103" s="29" t="s">
        <v>206</v>
      </c>
      <c r="B103" s="10" t="s">
        <v>207</v>
      </c>
      <c r="C103" s="9" t="s">
        <v>13</v>
      </c>
      <c r="D103" s="11">
        <f>D6+D48</f>
        <v>2400952.5</v>
      </c>
      <c r="E103" s="11">
        <f>E6+E48</f>
        <v>2388762.4739999999</v>
      </c>
      <c r="F103" s="11">
        <f t="shared" si="3"/>
        <v>99.492283749886752</v>
      </c>
      <c r="G103" s="11"/>
      <c r="H103" s="12" t="e">
        <f t="shared" si="4"/>
        <v>#REF!</v>
      </c>
      <c r="I103" s="33" t="e">
        <f>I6+I48</f>
        <v>#REF!</v>
      </c>
      <c r="J103" s="33" t="e">
        <f>J6+J48</f>
        <v>#REF!</v>
      </c>
      <c r="K103" s="12" t="e">
        <f t="shared" si="5"/>
        <v>#REF!</v>
      </c>
      <c r="L103" s="33" t="e">
        <f>L6+L48</f>
        <v>#REF!</v>
      </c>
      <c r="M103" s="33" t="e">
        <f>M6+M48</f>
        <v>#REF!</v>
      </c>
    </row>
    <row r="104" spans="1:13" x14ac:dyDescent="0.25">
      <c r="A104" s="29" t="s">
        <v>208</v>
      </c>
      <c r="B104" s="10" t="s">
        <v>209</v>
      </c>
      <c r="C104" s="9" t="s">
        <v>13</v>
      </c>
      <c r="D104" s="11">
        <f>'[1]1 квартал'!E107+'[1]2 квартал'!E107+'[1]3 квартал'!E107+'[1]4 квартал'!E107</f>
        <v>278235</v>
      </c>
      <c r="E104" s="11">
        <f>E106-E103</f>
        <v>646477.7026812206</v>
      </c>
      <c r="F104" s="11">
        <f t="shared" si="3"/>
        <v>232.34952564602605</v>
      </c>
      <c r="G104" s="11"/>
      <c r="H104" s="12" t="e">
        <f t="shared" si="4"/>
        <v>#REF!</v>
      </c>
      <c r="I104" s="33" t="e">
        <f>I106-I103</f>
        <v>#REF!</v>
      </c>
      <c r="J104" s="33" t="e">
        <f>J106-J103</f>
        <v>#REF!</v>
      </c>
      <c r="K104" s="12" t="e">
        <f t="shared" si="5"/>
        <v>#REF!</v>
      </c>
      <c r="L104" s="33" t="e">
        <f>L106-L103</f>
        <v>#REF!</v>
      </c>
      <c r="M104" s="33" t="e">
        <f>M106-M103</f>
        <v>#REF!</v>
      </c>
    </row>
    <row r="105" spans="1:13" ht="25.5" x14ac:dyDescent="0.25">
      <c r="A105" s="29" t="s">
        <v>210</v>
      </c>
      <c r="B105" s="10" t="s">
        <v>211</v>
      </c>
      <c r="C105" s="9" t="s">
        <v>13</v>
      </c>
      <c r="D105" s="17">
        <f>'[1]1 квартал'!E108+'[1]2 квартал'!E108+'[1]3 квартал'!E108+'[1]4 квартал'!E108</f>
        <v>1755970</v>
      </c>
      <c r="E105" s="17">
        <v>2190223</v>
      </c>
      <c r="F105" s="11">
        <f t="shared" si="3"/>
        <v>124.73009219975285</v>
      </c>
      <c r="G105" s="11"/>
      <c r="H105" s="12">
        <f t="shared" si="4"/>
        <v>784476</v>
      </c>
      <c r="I105" s="31">
        <v>430246</v>
      </c>
      <c r="J105" s="31">
        <v>354230</v>
      </c>
      <c r="K105" s="12">
        <f t="shared" si="5"/>
        <v>784472</v>
      </c>
      <c r="L105" s="31">
        <v>430244</v>
      </c>
      <c r="M105" s="31">
        <v>354228</v>
      </c>
    </row>
    <row r="106" spans="1:13" x14ac:dyDescent="0.25">
      <c r="A106" s="29" t="s">
        <v>212</v>
      </c>
      <c r="B106" s="10" t="s">
        <v>213</v>
      </c>
      <c r="C106" s="9" t="s">
        <v>13</v>
      </c>
      <c r="D106" s="11">
        <f>D103+D104</f>
        <v>2679187.5</v>
      </c>
      <c r="E106" s="11">
        <f>E107+E108</f>
        <v>3035240.1766812205</v>
      </c>
      <c r="F106" s="11">
        <f t="shared" si="3"/>
        <v>113.28957666013373</v>
      </c>
      <c r="G106" s="11"/>
      <c r="H106" s="12" t="e">
        <f t="shared" si="4"/>
        <v>#REF!</v>
      </c>
      <c r="I106" s="33" t="e">
        <f>#REF!+I127+I135</f>
        <v>#REF!</v>
      </c>
      <c r="J106" s="33" t="e">
        <f>#REF!+J127+J135</f>
        <v>#REF!</v>
      </c>
      <c r="K106" s="12" t="e">
        <f t="shared" si="5"/>
        <v>#REF!</v>
      </c>
      <c r="L106" s="33" t="e">
        <f>#REF!+L127+L135</f>
        <v>#REF!</v>
      </c>
      <c r="M106" s="33" t="e">
        <f>#REF!+M127+M135</f>
        <v>#REF!</v>
      </c>
    </row>
    <row r="107" spans="1:13" ht="25.5" x14ac:dyDescent="0.25">
      <c r="A107" s="29"/>
      <c r="B107" s="10" t="s">
        <v>214</v>
      </c>
      <c r="C107" s="9" t="s">
        <v>13</v>
      </c>
      <c r="D107" s="11">
        <f>'[1]1 квартал'!E110+'[1]2 квартал'!E110+'[1]3 квартал'!E110+'[1]4 квартал'!E110</f>
        <v>7439.4</v>
      </c>
      <c r="E107" s="11"/>
      <c r="F107" s="11">
        <f t="shared" si="3"/>
        <v>0</v>
      </c>
      <c r="G107" s="11"/>
      <c r="H107" s="12"/>
      <c r="I107" s="33"/>
      <c r="J107" s="33"/>
      <c r="K107" s="12"/>
      <c r="L107" s="33"/>
      <c r="M107" s="33"/>
    </row>
    <row r="108" spans="1:13" ht="25.5" x14ac:dyDescent="0.25">
      <c r="A108" s="29"/>
      <c r="B108" s="10" t="s">
        <v>215</v>
      </c>
      <c r="C108" s="9" t="s">
        <v>13</v>
      </c>
      <c r="D108" s="11">
        <f>D106-D107</f>
        <v>2671748.1</v>
      </c>
      <c r="E108" s="11">
        <f>E110</f>
        <v>3035240.1766812205</v>
      </c>
      <c r="F108" s="11">
        <f t="shared" si="3"/>
        <v>113.6050279845327</v>
      </c>
      <c r="G108" s="11"/>
      <c r="H108" s="12"/>
      <c r="I108" s="19"/>
      <c r="J108" s="19"/>
      <c r="K108" s="12"/>
      <c r="L108" s="19"/>
      <c r="M108" s="19"/>
    </row>
    <row r="109" spans="1:13" x14ac:dyDescent="0.25">
      <c r="A109" s="124" t="s">
        <v>216</v>
      </c>
      <c r="B109" s="132" t="s">
        <v>217</v>
      </c>
      <c r="C109" s="9" t="s">
        <v>218</v>
      </c>
      <c r="D109" s="11">
        <f>D118+D121+D126+D129+D134+D137</f>
        <v>13595.014999999999</v>
      </c>
      <c r="E109" s="11">
        <f>E118+E121+E126+E129+E134+E137</f>
        <v>13587.478042000001</v>
      </c>
      <c r="F109" s="11">
        <f t="shared" si="3"/>
        <v>99.944560870289607</v>
      </c>
      <c r="G109" s="11"/>
      <c r="H109" s="12"/>
      <c r="I109" s="28" t="e">
        <f>#REF!+I126+I134</f>
        <v>#REF!</v>
      </c>
      <c r="J109" s="28" t="e">
        <f>#REF!+J126+J134</f>
        <v>#REF!</v>
      </c>
      <c r="K109" s="12"/>
      <c r="L109" s="28" t="e">
        <f>#REF!+L126+L134</f>
        <v>#REF!</v>
      </c>
      <c r="M109" s="28" t="e">
        <f>#REF!+M126+M134</f>
        <v>#REF!</v>
      </c>
    </row>
    <row r="110" spans="1:13" x14ac:dyDescent="0.25">
      <c r="A110" s="125"/>
      <c r="B110" s="133"/>
      <c r="C110" s="9" t="s">
        <v>13</v>
      </c>
      <c r="D110" s="11">
        <f>D119+D122+D127+D130+D135+D138</f>
        <v>2671748.4878470004</v>
      </c>
      <c r="E110" s="11">
        <f>E119+E122+E127+E130+E135+E138</f>
        <v>3035240.1766812205</v>
      </c>
      <c r="F110" s="11">
        <f t="shared" si="3"/>
        <v>113.60501149294693</v>
      </c>
      <c r="G110" s="11"/>
      <c r="H110" s="12" t="e">
        <f t="shared" si="4"/>
        <v>#REF!</v>
      </c>
      <c r="I110" s="28" t="e">
        <f>I106</f>
        <v>#REF!</v>
      </c>
      <c r="J110" s="28" t="e">
        <f>J106</f>
        <v>#REF!</v>
      </c>
      <c r="K110" s="12" t="e">
        <f t="shared" si="5"/>
        <v>#REF!</v>
      </c>
      <c r="L110" s="28" t="e">
        <f>L106</f>
        <v>#REF!</v>
      </c>
      <c r="M110" s="28" t="e">
        <f>M106</f>
        <v>#REF!</v>
      </c>
    </row>
    <row r="111" spans="1:13" x14ac:dyDescent="0.25">
      <c r="A111" s="122" t="s">
        <v>219</v>
      </c>
      <c r="B111" s="123" t="s">
        <v>220</v>
      </c>
      <c r="C111" s="9" t="s">
        <v>221</v>
      </c>
      <c r="D111" s="36">
        <v>14.7</v>
      </c>
      <c r="E111" s="36">
        <v>12.2</v>
      </c>
      <c r="F111" s="11">
        <f t="shared" si="3"/>
        <v>82.993197278911566</v>
      </c>
      <c r="G111" s="11"/>
      <c r="H111" s="12"/>
      <c r="I111" s="37">
        <v>15</v>
      </c>
      <c r="J111" s="19"/>
      <c r="K111" s="12"/>
      <c r="L111" s="37">
        <v>15</v>
      </c>
      <c r="M111" s="19"/>
    </row>
    <row r="112" spans="1:13" x14ac:dyDescent="0.25">
      <c r="A112" s="122"/>
      <c r="B112" s="123"/>
      <c r="C112" s="9" t="s">
        <v>218</v>
      </c>
      <c r="D112" s="11">
        <f>'[1]1 квартал'!E115+'[1]2 квартал'!E115+'[1]3 квартал'!E115+'[1]4 квартал'!E115</f>
        <v>2155</v>
      </c>
      <c r="E112" s="11">
        <f>[1]январь!H115+[1]февраль!H115+[1]март!H115+[1]апрель!H115+[1]май!H115+[1]июнь!H115+[1]июль!H115+[1]август!H115+[1]сентябрь!H115+[1]октябрь!H115+[1]ноябрь!H115+[1]декабрь!H115</f>
        <v>1849.4690000000001</v>
      </c>
      <c r="F112" s="11">
        <f t="shared" si="3"/>
        <v>85.822227378190249</v>
      </c>
      <c r="G112" s="11"/>
      <c r="H112" s="12"/>
      <c r="I112" s="38">
        <v>537</v>
      </c>
      <c r="J112" s="19"/>
      <c r="K112" s="12"/>
      <c r="L112" s="38">
        <v>536</v>
      </c>
      <c r="M112" s="19"/>
    </row>
    <row r="113" spans="1:13" x14ac:dyDescent="0.25">
      <c r="A113" s="29" t="s">
        <v>222</v>
      </c>
      <c r="B113" s="10" t="s">
        <v>223</v>
      </c>
      <c r="C113" s="9" t="s">
        <v>224</v>
      </c>
      <c r="D113" s="39">
        <f>(D119+D127+D135)/(D118+D126+D134)</f>
        <v>196.52412945826103</v>
      </c>
      <c r="E113" s="39">
        <f>E110/E109</f>
        <v>223.38510261426336</v>
      </c>
      <c r="F113" s="11">
        <f t="shared" si="3"/>
        <v>113.6680280584615</v>
      </c>
      <c r="G113" s="11"/>
      <c r="H113" s="40" t="e">
        <f t="shared" si="4"/>
        <v>#REF!</v>
      </c>
      <c r="I113" s="41" t="e">
        <f>I106/I109</f>
        <v>#REF!</v>
      </c>
      <c r="J113" s="41" t="e">
        <f>J106/J109</f>
        <v>#REF!</v>
      </c>
      <c r="K113" s="40" t="e">
        <f t="shared" si="5"/>
        <v>#REF!</v>
      </c>
      <c r="L113" s="41" t="e">
        <f>L106/L109</f>
        <v>#REF!</v>
      </c>
      <c r="M113" s="41" t="e">
        <f>M106/M109</f>
        <v>#REF!</v>
      </c>
    </row>
    <row r="114" spans="1:13" hidden="1" x14ac:dyDescent="0.25">
      <c r="A114" s="29"/>
      <c r="B114" s="10" t="s">
        <v>225</v>
      </c>
      <c r="C114" s="9"/>
      <c r="D114" s="39">
        <f>(D122+D130+D138)/(D121+D129+D137)</f>
        <v>196.52412945826103</v>
      </c>
      <c r="E114" s="42">
        <f>(E122+E130+E138)/(E121+E129+E137)</f>
        <v>226.72427306174032</v>
      </c>
      <c r="F114" s="11">
        <f>E114/D114*100</f>
        <v>115.36714279652533</v>
      </c>
      <c r="G114" s="11"/>
      <c r="H114" s="40"/>
      <c r="I114" s="41"/>
      <c r="J114" s="41"/>
      <c r="K114" s="40"/>
      <c r="L114" s="41"/>
      <c r="M114" s="41"/>
    </row>
    <row r="115" spans="1:13" ht="15" hidden="1" customHeight="1" x14ac:dyDescent="0.25">
      <c r="A115" s="43"/>
      <c r="B115" s="20" t="s">
        <v>226</v>
      </c>
      <c r="C115" s="44"/>
      <c r="D115" s="45"/>
      <c r="E115" s="46"/>
      <c r="F115" s="11"/>
      <c r="G115" s="11"/>
      <c r="H115" s="12"/>
      <c r="I115" s="19"/>
      <c r="J115" s="19"/>
      <c r="K115" s="12"/>
      <c r="L115" s="19"/>
      <c r="M115" s="19"/>
    </row>
    <row r="116" spans="1:13" ht="25.5" hidden="1" customHeight="1" x14ac:dyDescent="0.25">
      <c r="A116" s="124"/>
      <c r="B116" s="116" t="s">
        <v>227</v>
      </c>
      <c r="C116" s="47" t="s">
        <v>228</v>
      </c>
      <c r="D116" s="42">
        <f>D118+D121</f>
        <v>10206.302</v>
      </c>
      <c r="E116" s="42">
        <f>E118+E121</f>
        <v>9938.5319999999992</v>
      </c>
      <c r="F116" s="11">
        <f t="shared" ref="F116:F139" si="6">E116/D116*100</f>
        <v>97.376424879451932</v>
      </c>
      <c r="G116" s="11"/>
      <c r="H116" s="12"/>
      <c r="I116" s="19"/>
      <c r="J116" s="19"/>
      <c r="K116" s="12"/>
      <c r="L116" s="19"/>
      <c r="M116" s="19"/>
    </row>
    <row r="117" spans="1:13" ht="25.5" hidden="1" customHeight="1" x14ac:dyDescent="0.25">
      <c r="A117" s="125"/>
      <c r="B117" s="126"/>
      <c r="C117" s="47" t="s">
        <v>229</v>
      </c>
      <c r="D117" s="11">
        <f>D119+D122</f>
        <v>1031540.7368380001</v>
      </c>
      <c r="E117" s="42">
        <f>E119+E122</f>
        <v>1336976.2387970001</v>
      </c>
      <c r="F117" s="11">
        <f t="shared" si="6"/>
        <v>129.60964032261651</v>
      </c>
      <c r="G117" s="11"/>
      <c r="H117" s="12"/>
      <c r="I117" s="19"/>
      <c r="J117" s="19"/>
      <c r="K117" s="12"/>
      <c r="L117" s="19"/>
      <c r="M117" s="19"/>
    </row>
    <row r="118" spans="1:13" ht="18.75" hidden="1" customHeight="1" x14ac:dyDescent="0.25">
      <c r="A118" s="118"/>
      <c r="B118" s="115" t="s">
        <v>230</v>
      </c>
      <c r="C118" s="47" t="s">
        <v>228</v>
      </c>
      <c r="D118" s="49">
        <f>[1]январь!E118+[1]февраль!E118+[1]март!E118+[1]апрель!E118+[1]май!E118+[1]июнь!E118</f>
        <v>5103.1509999999998</v>
      </c>
      <c r="E118" s="49">
        <f>[1]январь!H118+[1]февраль!H118+[1]март!H118</f>
        <v>2461.9760000000001</v>
      </c>
      <c r="F118" s="11">
        <f t="shared" si="6"/>
        <v>48.24423184812678</v>
      </c>
      <c r="G118" s="11"/>
      <c r="H118" s="12"/>
      <c r="I118" s="50">
        <v>2358.7829999999999</v>
      </c>
      <c r="J118" s="50">
        <v>2075.9639999999999</v>
      </c>
      <c r="K118" s="12"/>
      <c r="L118" s="50">
        <v>2358.7809999999999</v>
      </c>
      <c r="M118" s="50">
        <v>2075.962</v>
      </c>
    </row>
    <row r="119" spans="1:13" ht="18.75" hidden="1" customHeight="1" x14ac:dyDescent="0.25">
      <c r="A119" s="118"/>
      <c r="B119" s="119"/>
      <c r="C119" s="51" t="s">
        <v>229</v>
      </c>
      <c r="D119" s="17">
        <f>[1]январь!E119+[1]февраль!E119+[1]март!E119+[1]апрель!E119+[1]май!E119+[1]июнь!E119</f>
        <v>515770.36841900006</v>
      </c>
      <c r="E119" s="49">
        <f>[1]январь!H119+[1]февраль!H119+[1]март!H119</f>
        <v>340824.260718</v>
      </c>
      <c r="F119" s="11">
        <f t="shared" si="6"/>
        <v>66.080620676743138</v>
      </c>
      <c r="G119" s="11"/>
      <c r="H119" s="12">
        <f>I119+J119</f>
        <v>310010</v>
      </c>
      <c r="I119" s="23">
        <v>171111</v>
      </c>
      <c r="J119" s="23">
        <v>138899</v>
      </c>
      <c r="K119" s="12">
        <f>L119+M119</f>
        <v>310007</v>
      </c>
      <c r="L119" s="23">
        <v>171110</v>
      </c>
      <c r="M119" s="23">
        <v>138897</v>
      </c>
    </row>
    <row r="120" spans="1:13" ht="21.75" hidden="1" customHeight="1" x14ac:dyDescent="0.25">
      <c r="A120" s="118"/>
      <c r="B120" s="119"/>
      <c r="C120" s="47" t="s">
        <v>231</v>
      </c>
      <c r="D120" s="42">
        <f>D119/D118</f>
        <v>101.06900000000002</v>
      </c>
      <c r="E120" s="42">
        <f>E119/E118</f>
        <v>138.43524905116865</v>
      </c>
      <c r="F120" s="11">
        <f t="shared" si="6"/>
        <v>136.97102875379062</v>
      </c>
      <c r="G120" s="11"/>
      <c r="H120" s="52">
        <f>I120+J120</f>
        <v>139.45026237671641</v>
      </c>
      <c r="I120" s="53">
        <f>I119/I118</f>
        <v>72.54206936373545</v>
      </c>
      <c r="J120" s="53">
        <f>J119/J118</f>
        <v>66.908193012980959</v>
      </c>
      <c r="K120" s="52">
        <f>L120+M120</f>
        <v>139.4490009881921</v>
      </c>
      <c r="L120" s="53">
        <f>L119/L118</f>
        <v>72.541706924042543</v>
      </c>
      <c r="M120" s="53">
        <f>M119/M118</f>
        <v>66.907294064149539</v>
      </c>
    </row>
    <row r="121" spans="1:13" ht="18.75" hidden="1" customHeight="1" x14ac:dyDescent="0.25">
      <c r="A121" s="112"/>
      <c r="B121" s="115" t="s">
        <v>232</v>
      </c>
      <c r="C121" s="47" t="s">
        <v>228</v>
      </c>
      <c r="D121" s="49">
        <f>[1]июль!E118+[1]август!E118+[1]сентябрь!E118+[1]октябрь!E118+[1]ноябрь!E118+[1]декабрь!E118</f>
        <v>5103.1509999999998</v>
      </c>
      <c r="E121" s="49">
        <f>[1]апрель!H118+[1]май!H118+[1]июнь!H118+[1]июль!H118+[1]август!H118+[1]сентябрь!H118+[1]октябрь!H118+[1]ноябрь!H118+[1]декабрь!H118</f>
        <v>7476.5559999999996</v>
      </c>
      <c r="F121" s="11">
        <f t="shared" si="6"/>
        <v>146.50861791077708</v>
      </c>
      <c r="G121" s="11"/>
      <c r="H121" s="52"/>
      <c r="I121" s="53"/>
      <c r="J121" s="53"/>
      <c r="K121" s="52"/>
      <c r="L121" s="53"/>
      <c r="M121" s="53"/>
    </row>
    <row r="122" spans="1:13" ht="18.75" hidden="1" customHeight="1" x14ac:dyDescent="0.25">
      <c r="A122" s="113"/>
      <c r="B122" s="115"/>
      <c r="C122" s="51" t="s">
        <v>229</v>
      </c>
      <c r="D122" s="17">
        <f>[1]июль!E119+[1]август!E119+[1]сентябрь!E119+[1]октябрь!E119+[1]ноябрь!E119+[1]декабрь!E119</f>
        <v>515770.36841900006</v>
      </c>
      <c r="E122" s="49">
        <f>[1]апрель!H119+[1]май!H119+[1]июнь!H119+[1]июль!H119+[1]август!H119+[1]сентябрь!H119+[1]октябрь!H119+[1]ноябрь!H119+[1]декабрь!H119</f>
        <v>996151.97807900002</v>
      </c>
      <c r="F122" s="11">
        <f t="shared" si="6"/>
        <v>193.13865996848986</v>
      </c>
      <c r="G122" s="11"/>
      <c r="H122" s="52"/>
      <c r="I122" s="53"/>
      <c r="J122" s="53"/>
      <c r="K122" s="52"/>
      <c r="L122" s="53"/>
      <c r="M122" s="53"/>
    </row>
    <row r="123" spans="1:13" ht="21.75" hidden="1" customHeight="1" x14ac:dyDescent="0.25">
      <c r="A123" s="114"/>
      <c r="B123" s="115"/>
      <c r="C123" s="47" t="s">
        <v>231</v>
      </c>
      <c r="D123" s="42">
        <f>D122/D121</f>
        <v>101.06900000000002</v>
      </c>
      <c r="E123" s="42">
        <f>E122/E121</f>
        <v>133.23674404083914</v>
      </c>
      <c r="F123" s="11">
        <f t="shared" si="6"/>
        <v>131.82750798052729</v>
      </c>
      <c r="G123" s="11"/>
      <c r="H123" s="52"/>
      <c r="I123" s="53"/>
      <c r="J123" s="53"/>
      <c r="K123" s="52"/>
      <c r="L123" s="53"/>
      <c r="M123" s="53"/>
    </row>
    <row r="124" spans="1:13" ht="18.75" hidden="1" customHeight="1" x14ac:dyDescent="0.25">
      <c r="A124" s="120"/>
      <c r="B124" s="116" t="s">
        <v>233</v>
      </c>
      <c r="C124" s="47" t="s">
        <v>228</v>
      </c>
      <c r="D124" s="42">
        <f>D126+D129</f>
        <v>426.99000000000007</v>
      </c>
      <c r="E124" s="42">
        <f>E126+E129</f>
        <v>438.226</v>
      </c>
      <c r="F124" s="11">
        <f t="shared" si="6"/>
        <v>102.63144335932924</v>
      </c>
      <c r="G124" s="11"/>
      <c r="H124" s="52"/>
      <c r="I124" s="53"/>
      <c r="J124" s="53"/>
      <c r="K124" s="52"/>
      <c r="L124" s="53"/>
      <c r="M124" s="53"/>
    </row>
    <row r="125" spans="1:13" ht="18.75" hidden="1" customHeight="1" x14ac:dyDescent="0.25">
      <c r="A125" s="121"/>
      <c r="B125" s="117"/>
      <c r="C125" s="47" t="s">
        <v>229</v>
      </c>
      <c r="D125" s="11">
        <f>D127+D130</f>
        <v>468215.45751000004</v>
      </c>
      <c r="E125" s="42">
        <f>E127+E130</f>
        <v>470034.15418000001</v>
      </c>
      <c r="F125" s="11">
        <f t="shared" si="6"/>
        <v>100.38843157371863</v>
      </c>
      <c r="G125" s="11"/>
      <c r="H125" s="52"/>
      <c r="I125" s="53"/>
      <c r="J125" s="53"/>
      <c r="K125" s="52"/>
      <c r="L125" s="53"/>
      <c r="M125" s="53"/>
    </row>
    <row r="126" spans="1:13" ht="18.75" hidden="1" customHeight="1" x14ac:dyDescent="0.25">
      <c r="A126" s="112"/>
      <c r="B126" s="115" t="s">
        <v>230</v>
      </c>
      <c r="C126" s="47" t="s">
        <v>228</v>
      </c>
      <c r="D126" s="49">
        <f>[1]январь!E133+[1]февраль!E133+[1]март!E133+[1]апрель!E133+[1]май!E133+[1]июнь!E133</f>
        <v>213.49500000000003</v>
      </c>
      <c r="E126" s="49">
        <f>[1]январь!H133+[1]февраль!H133+[1]март!H133</f>
        <v>111.59300000000002</v>
      </c>
      <c r="F126" s="11">
        <f t="shared" si="6"/>
        <v>52.26960818754538</v>
      </c>
      <c r="G126" s="11"/>
      <c r="H126" s="12"/>
      <c r="I126" s="50">
        <v>160.76300000000001</v>
      </c>
      <c r="J126" s="50">
        <v>167.24799999999999</v>
      </c>
      <c r="K126" s="12"/>
      <c r="L126" s="50">
        <v>160.761</v>
      </c>
      <c r="M126" s="50">
        <v>167.24600000000001</v>
      </c>
    </row>
    <row r="127" spans="1:13" ht="18.75" hidden="1" customHeight="1" x14ac:dyDescent="0.25">
      <c r="A127" s="113"/>
      <c r="B127" s="119"/>
      <c r="C127" s="51" t="s">
        <v>229</v>
      </c>
      <c r="D127" s="17">
        <f>[1]январь!E134+[1]февраль!E134+[1]март!E134+[1]апрель!E134+[1]май!E134+[1]июнь!E134</f>
        <v>234107.72875500002</v>
      </c>
      <c r="E127" s="49">
        <f>[1]январь!H134+[1]февраль!H134+[1]март!H134</f>
        <v>111865.06374000001</v>
      </c>
      <c r="F127" s="11">
        <f t="shared" si="6"/>
        <v>47.783584222061201</v>
      </c>
      <c r="G127" s="11"/>
      <c r="H127" s="12">
        <f t="shared" si="4"/>
        <v>181775</v>
      </c>
      <c r="I127" s="23">
        <v>103849</v>
      </c>
      <c r="J127" s="23">
        <v>77926</v>
      </c>
      <c r="K127" s="12">
        <f t="shared" si="5"/>
        <v>181777</v>
      </c>
      <c r="L127" s="23">
        <v>103849</v>
      </c>
      <c r="M127" s="23">
        <v>77928</v>
      </c>
    </row>
    <row r="128" spans="1:13" ht="21.75" hidden="1" customHeight="1" x14ac:dyDescent="0.25">
      <c r="A128" s="114"/>
      <c r="B128" s="119"/>
      <c r="C128" s="47" t="s">
        <v>231</v>
      </c>
      <c r="D128" s="42">
        <f>D127/D126</f>
        <v>1096.549</v>
      </c>
      <c r="E128" s="42">
        <f>E127/E126</f>
        <v>1002.4380000537668</v>
      </c>
      <c r="F128" s="11">
        <f t="shared" si="6"/>
        <v>91.41752899813568</v>
      </c>
      <c r="G128" s="11"/>
      <c r="H128" s="12">
        <f t="shared" si="4"/>
        <v>1111.9065863808858</v>
      </c>
      <c r="I128" s="53">
        <f>I127/I126</f>
        <v>645.97575312727429</v>
      </c>
      <c r="J128" s="53">
        <f>J127/J126</f>
        <v>465.93083325361141</v>
      </c>
      <c r="K128" s="12">
        <f t="shared" si="5"/>
        <v>1111.9321530892255</v>
      </c>
      <c r="L128" s="53">
        <f>L127/L126</f>
        <v>645.98378960071159</v>
      </c>
      <c r="M128" s="53">
        <f>M127/M126</f>
        <v>465.94836348851391</v>
      </c>
    </row>
    <row r="129" spans="1:13" ht="18.75" hidden="1" customHeight="1" x14ac:dyDescent="0.25">
      <c r="A129" s="112"/>
      <c r="B129" s="115" t="s">
        <v>232</v>
      </c>
      <c r="C129" s="47" t="s">
        <v>228</v>
      </c>
      <c r="D129" s="17">
        <f>[1]июль!E133+[1]август!E133+[1]сентябрь!E133+[1]октябрь!E133+[1]ноябрь!E133+[1]декабрь!E133</f>
        <v>213.49500000000003</v>
      </c>
      <c r="E129" s="49">
        <f>[1]апрель!H133+[1]май!H133+[1]июнь!H133+[1]июль!H133+[1]август!H133+[1]сентябрь!H133+[1]октябрь!H133+[1]ноябрь!H133+[1]декабрь!H133</f>
        <v>326.63299999999998</v>
      </c>
      <c r="F129" s="11">
        <f t="shared" si="6"/>
        <v>152.99327853111311</v>
      </c>
      <c r="G129" s="11"/>
      <c r="H129" s="12"/>
      <c r="I129" s="53"/>
      <c r="J129" s="53"/>
      <c r="K129" s="12"/>
      <c r="L129" s="53"/>
      <c r="M129" s="53"/>
    </row>
    <row r="130" spans="1:13" ht="18.75" hidden="1" customHeight="1" x14ac:dyDescent="0.25">
      <c r="A130" s="113"/>
      <c r="B130" s="115"/>
      <c r="C130" s="51" t="s">
        <v>229</v>
      </c>
      <c r="D130" s="17">
        <f>[1]июль!E134+[1]август!E134+[1]сентябрь!E134+[1]октябрь!E134+[1]ноябрь!E134+[1]декабрь!E134</f>
        <v>234107.72875500002</v>
      </c>
      <c r="E130" s="49">
        <f>[1]апрель!H134+[1]май!H134+[1]июнь!H134+[1]июль!H134+[1]август!H134+[1]сентябрь!H134+[1]октябрь!H134+[1]ноябрь!H134+[1]декабрь!H134</f>
        <v>358169.09044</v>
      </c>
      <c r="F130" s="11">
        <f t="shared" si="6"/>
        <v>152.99327892537607</v>
      </c>
      <c r="G130" s="11"/>
      <c r="H130" s="12"/>
      <c r="I130" s="53"/>
      <c r="J130" s="53"/>
      <c r="K130" s="12"/>
      <c r="L130" s="53"/>
      <c r="M130" s="53"/>
    </row>
    <row r="131" spans="1:13" ht="18.75" hidden="1" customHeight="1" x14ac:dyDescent="0.25">
      <c r="A131" s="114"/>
      <c r="B131" s="115"/>
      <c r="C131" s="47" t="s">
        <v>231</v>
      </c>
      <c r="D131" s="42">
        <f>D130/D129</f>
        <v>1096.549</v>
      </c>
      <c r="E131" s="42">
        <f>E130/E129</f>
        <v>1096.5490028258016</v>
      </c>
      <c r="F131" s="11">
        <f t="shared" si="6"/>
        <v>100.00000025769953</v>
      </c>
      <c r="G131" s="11"/>
      <c r="H131" s="12"/>
      <c r="I131" s="53"/>
      <c r="J131" s="53"/>
      <c r="K131" s="12"/>
      <c r="L131" s="53"/>
      <c r="M131" s="53"/>
    </row>
    <row r="132" spans="1:13" ht="18.75" hidden="1" customHeight="1" x14ac:dyDescent="0.25">
      <c r="A132" s="54"/>
      <c r="B132" s="116" t="s">
        <v>234</v>
      </c>
      <c r="C132" s="47" t="s">
        <v>228</v>
      </c>
      <c r="D132" s="42">
        <f>D134+D137</f>
        <v>2961.723</v>
      </c>
      <c r="E132" s="42">
        <f>E134+E137</f>
        <v>3210.7200419999999</v>
      </c>
      <c r="F132" s="11">
        <f t="shared" si="6"/>
        <v>108.40716846241192</v>
      </c>
      <c r="G132" s="11"/>
      <c r="H132" s="12"/>
      <c r="I132" s="53"/>
      <c r="J132" s="53"/>
      <c r="K132" s="12"/>
      <c r="L132" s="53"/>
      <c r="M132" s="53"/>
    </row>
    <row r="133" spans="1:13" ht="18.75" hidden="1" customHeight="1" x14ac:dyDescent="0.25">
      <c r="A133" s="54"/>
      <c r="B133" s="117"/>
      <c r="C133" s="47" t="s">
        <v>229</v>
      </c>
      <c r="D133" s="11">
        <f>D135+D138</f>
        <v>1171992.2934990001</v>
      </c>
      <c r="E133" s="42">
        <f>E135+E138</f>
        <v>1228229.7837042201</v>
      </c>
      <c r="F133" s="11">
        <f t="shared" si="6"/>
        <v>104.79845221825836</v>
      </c>
      <c r="G133" s="11"/>
      <c r="H133" s="12"/>
      <c r="I133" s="53"/>
      <c r="J133" s="53"/>
      <c r="K133" s="12"/>
      <c r="L133" s="53"/>
      <c r="M133" s="53"/>
    </row>
    <row r="134" spans="1:13" ht="18.75" hidden="1" customHeight="1" x14ac:dyDescent="0.25">
      <c r="A134" s="118"/>
      <c r="B134" s="115" t="s">
        <v>230</v>
      </c>
      <c r="C134" s="47" t="s">
        <v>235</v>
      </c>
      <c r="D134" s="49">
        <f>[1]январь!E136+[1]февраль!E136+[1]март!E136+[1]апрель!E136+[1]май!E136+[1]июнь!E136</f>
        <v>1480.8615</v>
      </c>
      <c r="E134" s="49">
        <f>[1]январь!H136+[1]февраль!H136+[1]март!H136</f>
        <v>755.81504199999995</v>
      </c>
      <c r="F134" s="11">
        <f t="shared" si="6"/>
        <v>51.038874465978083</v>
      </c>
      <c r="G134" s="11"/>
      <c r="H134" s="12"/>
      <c r="I134" s="50">
        <v>518.95500000000004</v>
      </c>
      <c r="J134" s="50">
        <v>460.03899999999999</v>
      </c>
      <c r="K134" s="12"/>
      <c r="L134" s="50">
        <v>518.95500000000004</v>
      </c>
      <c r="M134" s="50">
        <v>460.03899999999999</v>
      </c>
    </row>
    <row r="135" spans="1:13" ht="18.75" hidden="1" customHeight="1" x14ac:dyDescent="0.25">
      <c r="A135" s="118"/>
      <c r="B135" s="119"/>
      <c r="C135" s="47" t="s">
        <v>229</v>
      </c>
      <c r="D135" s="17">
        <f>[1]январь!E137+[1]февраль!E137+[1]март!E137+[1]апрель!E137+[1]май!E137+[1]июнь!E137</f>
        <v>585996.14674950007</v>
      </c>
      <c r="E135" s="49">
        <f>[1]январь!H137+[1]февраль!H137+[1]март!H137</f>
        <v>256791.94707421999</v>
      </c>
      <c r="F135" s="11">
        <f t="shared" si="6"/>
        <v>43.821439526289694</v>
      </c>
      <c r="G135" s="11"/>
      <c r="H135" s="12">
        <f t="shared" si="4"/>
        <v>285151</v>
      </c>
      <c r="I135" s="23">
        <v>160226</v>
      </c>
      <c r="J135" s="23">
        <v>124925</v>
      </c>
      <c r="K135" s="12">
        <f t="shared" si="5"/>
        <v>285155</v>
      </c>
      <c r="L135" s="23">
        <v>160228</v>
      </c>
      <c r="M135" s="23">
        <v>124927</v>
      </c>
    </row>
    <row r="136" spans="1:13" ht="18.75" hidden="1" customHeight="1" x14ac:dyDescent="0.25">
      <c r="A136" s="118"/>
      <c r="B136" s="119"/>
      <c r="C136" s="47" t="s">
        <v>224</v>
      </c>
      <c r="D136" s="42">
        <f>D135/D134</f>
        <v>395.71300000000008</v>
      </c>
      <c r="E136" s="42">
        <f>E135/E134</f>
        <v>339.75500989595281</v>
      </c>
      <c r="F136" s="11">
        <f t="shared" si="6"/>
        <v>85.858945724793656</v>
      </c>
      <c r="G136" s="11"/>
      <c r="H136" s="52">
        <f t="shared" si="4"/>
        <v>580.30045055430219</v>
      </c>
      <c r="I136" s="53">
        <f>I135/I134</f>
        <v>308.74738657494385</v>
      </c>
      <c r="J136" s="53">
        <f>J135/J134</f>
        <v>271.55306397935828</v>
      </c>
      <c r="K136" s="52">
        <f t="shared" si="5"/>
        <v>580.30865191050066</v>
      </c>
      <c r="L136" s="53">
        <f>L135/L134</f>
        <v>308.75124047364415</v>
      </c>
      <c r="M136" s="53">
        <f>M135/M134</f>
        <v>271.55741143685646</v>
      </c>
    </row>
    <row r="137" spans="1:13" ht="18.75" hidden="1" customHeight="1" x14ac:dyDescent="0.25">
      <c r="A137" s="112"/>
      <c r="B137" s="115" t="s">
        <v>232</v>
      </c>
      <c r="C137" s="47" t="s">
        <v>235</v>
      </c>
      <c r="D137" s="49">
        <f>[1]июль!E136+[1]август!E136+[1]сентябрь!E136+[1]октябрь!E136+[1]ноябрь!E136+[1]декабрь!E136</f>
        <v>1480.8615</v>
      </c>
      <c r="E137" s="49">
        <f>[1]апрель!H136+[1]май!H136+[1]июнь!H136+[1]июль!H136+[1]август!H136+[1]сентябрь!H136+[1]октябрь!H136+[1]ноябрь!H136+[1]декабрь!H136</f>
        <v>2454.9050000000002</v>
      </c>
      <c r="F137" s="11">
        <f t="shared" si="6"/>
        <v>165.77546245884577</v>
      </c>
      <c r="G137" s="11"/>
      <c r="H137" s="55"/>
      <c r="I137" s="56"/>
      <c r="J137" s="56"/>
      <c r="K137" s="55"/>
      <c r="L137" s="56"/>
      <c r="M137" s="56"/>
    </row>
    <row r="138" spans="1:13" ht="18.75" hidden="1" customHeight="1" x14ac:dyDescent="0.25">
      <c r="A138" s="113"/>
      <c r="B138" s="115"/>
      <c r="C138" s="47" t="s">
        <v>229</v>
      </c>
      <c r="D138" s="17">
        <f>[1]июль!E137+[1]август!E137+[1]сентябрь!E137+[1]октябрь!E137+[1]ноябрь!E137+[1]декабрь!E137</f>
        <v>585996.14674950007</v>
      </c>
      <c r="E138" s="49">
        <f>[1]апрель!H137+[1]май!H137+[1]июнь!H137+[1]июль!H137+[1]август!H137+[1]сентябрь!H137+[1]октябрь!H137+[1]ноябрь!H137+[1]декабрь!H137</f>
        <v>971437.83663000003</v>
      </c>
      <c r="F138" s="11">
        <f t="shared" si="6"/>
        <v>165.77546491022704</v>
      </c>
      <c r="G138" s="11"/>
      <c r="H138" s="55"/>
      <c r="I138" s="56"/>
      <c r="J138" s="56"/>
      <c r="K138" s="55"/>
      <c r="L138" s="56"/>
      <c r="M138" s="56"/>
    </row>
    <row r="139" spans="1:13" ht="18.75" hidden="1" customHeight="1" x14ac:dyDescent="0.25">
      <c r="A139" s="114"/>
      <c r="B139" s="115"/>
      <c r="C139" s="47" t="s">
        <v>224</v>
      </c>
      <c r="D139" s="42">
        <f>D138/D137</f>
        <v>395.71300000000008</v>
      </c>
      <c r="E139" s="42">
        <f>E138/E137</f>
        <v>395.71300585155024</v>
      </c>
      <c r="F139" s="11">
        <f t="shared" si="6"/>
        <v>100.0000014787359</v>
      </c>
      <c r="G139" s="11"/>
      <c r="H139" s="55"/>
      <c r="I139" s="56"/>
      <c r="J139" s="56"/>
      <c r="K139" s="55"/>
      <c r="L139" s="56"/>
      <c r="M139" s="56"/>
    </row>
    <row r="140" spans="1:13" x14ac:dyDescent="0.25">
      <c r="A140" s="57"/>
      <c r="B140" s="58"/>
      <c r="C140" s="58"/>
      <c r="D140" s="58"/>
      <c r="E140" s="59"/>
      <c r="F140" s="5"/>
      <c r="G140" s="5"/>
    </row>
    <row r="141" spans="1:13" hidden="1" x14ac:dyDescent="0.25">
      <c r="A141" s="60"/>
      <c r="B141" s="25" t="s">
        <v>236</v>
      </c>
      <c r="C141" s="25"/>
      <c r="D141" s="61"/>
      <c r="E141" s="62"/>
      <c r="F141" s="5"/>
      <c r="G141" s="5"/>
    </row>
    <row r="142" spans="1:13" hidden="1" x14ac:dyDescent="0.25">
      <c r="A142" s="60" t="s">
        <v>237</v>
      </c>
      <c r="B142" s="25" t="s">
        <v>238</v>
      </c>
      <c r="C142" s="16" t="s">
        <v>239</v>
      </c>
      <c r="D142" s="61"/>
      <c r="E142" s="62"/>
      <c r="F142" s="5"/>
      <c r="G142" s="5"/>
    </row>
    <row r="143" spans="1:13" hidden="1" x14ac:dyDescent="0.25">
      <c r="A143" s="60"/>
      <c r="B143" s="25"/>
      <c r="C143" s="16"/>
      <c r="D143" s="61"/>
      <c r="E143" s="62"/>
      <c r="F143" s="5"/>
      <c r="G143" s="5"/>
    </row>
    <row r="144" spans="1:13" ht="25.5" hidden="1" x14ac:dyDescent="0.25">
      <c r="A144" s="63">
        <v>9</v>
      </c>
      <c r="B144" s="25" t="s">
        <v>240</v>
      </c>
      <c r="C144" s="16" t="s">
        <v>241</v>
      </c>
      <c r="D144" s="64">
        <f>D146+D147+D148</f>
        <v>387</v>
      </c>
      <c r="E144" s="62"/>
      <c r="F144" s="5"/>
      <c r="G144" s="5"/>
    </row>
    <row r="145" spans="1:7" hidden="1" x14ac:dyDescent="0.25">
      <c r="A145" s="63"/>
      <c r="B145" s="25" t="s">
        <v>242</v>
      </c>
      <c r="C145" s="16"/>
      <c r="D145" s="30"/>
      <c r="E145" s="62"/>
      <c r="F145" s="5"/>
      <c r="G145" s="5"/>
    </row>
    <row r="146" spans="1:7" hidden="1" x14ac:dyDescent="0.25">
      <c r="A146" s="65" t="s">
        <v>243</v>
      </c>
      <c r="B146" s="25" t="s">
        <v>244</v>
      </c>
      <c r="C146" s="16" t="s">
        <v>241</v>
      </c>
      <c r="D146" s="64">
        <v>317</v>
      </c>
      <c r="E146" s="62"/>
      <c r="F146" s="5"/>
      <c r="G146" s="5"/>
    </row>
    <row r="147" spans="1:7" hidden="1" x14ac:dyDescent="0.25">
      <c r="A147" s="65" t="s">
        <v>245</v>
      </c>
      <c r="B147" s="25" t="s">
        <v>246</v>
      </c>
      <c r="C147" s="16" t="s">
        <v>241</v>
      </c>
      <c r="D147" s="64">
        <v>26</v>
      </c>
      <c r="E147" s="62"/>
      <c r="F147" s="5"/>
      <c r="G147" s="5"/>
    </row>
    <row r="148" spans="1:7" hidden="1" x14ac:dyDescent="0.25">
      <c r="A148" s="65" t="s">
        <v>247</v>
      </c>
      <c r="B148" s="25" t="s">
        <v>248</v>
      </c>
      <c r="C148" s="16" t="s">
        <v>241</v>
      </c>
      <c r="D148" s="64">
        <v>44</v>
      </c>
      <c r="E148" s="62"/>
      <c r="F148" s="5"/>
      <c r="G148" s="5"/>
    </row>
    <row r="149" spans="1:7" ht="25.5" hidden="1" x14ac:dyDescent="0.25">
      <c r="A149" s="65" t="s">
        <v>249</v>
      </c>
      <c r="B149" s="25" t="s">
        <v>250</v>
      </c>
      <c r="C149" s="16" t="s">
        <v>251</v>
      </c>
      <c r="D149" s="64">
        <v>109964</v>
      </c>
      <c r="E149" s="62"/>
      <c r="F149" s="5"/>
      <c r="G149" s="5"/>
    </row>
    <row r="150" spans="1:7" hidden="1" x14ac:dyDescent="0.25">
      <c r="A150" s="65"/>
      <c r="B150" s="25" t="s">
        <v>242</v>
      </c>
      <c r="C150" s="16"/>
      <c r="D150" s="64"/>
      <c r="E150" s="62"/>
      <c r="F150" s="5"/>
      <c r="G150" s="5"/>
    </row>
    <row r="151" spans="1:7" hidden="1" x14ac:dyDescent="0.25">
      <c r="A151" s="65" t="s">
        <v>252</v>
      </c>
      <c r="B151" s="25" t="s">
        <v>244</v>
      </c>
      <c r="C151" s="16" t="s">
        <v>251</v>
      </c>
      <c r="D151" s="64">
        <v>108844</v>
      </c>
      <c r="E151" s="62"/>
      <c r="F151" s="5"/>
      <c r="G151" s="5"/>
    </row>
    <row r="152" spans="1:7" hidden="1" x14ac:dyDescent="0.25">
      <c r="A152" s="65" t="s">
        <v>253</v>
      </c>
      <c r="B152" s="25" t="s">
        <v>246</v>
      </c>
      <c r="C152" s="16" t="s">
        <v>251</v>
      </c>
      <c r="D152" s="64">
        <v>125526</v>
      </c>
      <c r="E152" s="62"/>
      <c r="F152" s="5"/>
      <c r="G152" s="5"/>
    </row>
    <row r="153" spans="1:7" hidden="1" x14ac:dyDescent="0.25">
      <c r="A153" s="65" t="s">
        <v>254</v>
      </c>
      <c r="B153" s="25" t="s">
        <v>248</v>
      </c>
      <c r="C153" s="16" t="s">
        <v>251</v>
      </c>
      <c r="D153" s="64">
        <v>108843</v>
      </c>
      <c r="E153" s="62"/>
      <c r="F153" s="5"/>
      <c r="G153" s="5"/>
    </row>
    <row r="154" spans="1:7" ht="38.25" hidden="1" x14ac:dyDescent="0.25">
      <c r="A154" s="65" t="s">
        <v>255</v>
      </c>
      <c r="B154" s="25" t="s">
        <v>256</v>
      </c>
      <c r="C154" s="16" t="s">
        <v>257</v>
      </c>
      <c r="D154" s="17">
        <v>0</v>
      </c>
      <c r="E154" s="62"/>
      <c r="F154" s="5"/>
      <c r="G154" s="5"/>
    </row>
    <row r="155" spans="1:7" ht="25.5" hidden="1" x14ac:dyDescent="0.25">
      <c r="A155" s="65" t="s">
        <v>258</v>
      </c>
      <c r="B155" s="25" t="s">
        <v>259</v>
      </c>
      <c r="C155" s="16" t="s">
        <v>257</v>
      </c>
      <c r="D155" s="17">
        <v>196159</v>
      </c>
      <c r="E155" s="62"/>
      <c r="F155" s="5"/>
      <c r="G155" s="5"/>
    </row>
    <row r="156" spans="1:7" hidden="1" x14ac:dyDescent="0.25">
      <c r="A156" s="65" t="s">
        <v>260</v>
      </c>
      <c r="B156" s="25" t="s">
        <v>261</v>
      </c>
      <c r="C156" s="16" t="s">
        <v>257</v>
      </c>
      <c r="D156" s="17">
        <v>52775</v>
      </c>
      <c r="E156" s="62"/>
      <c r="F156" s="5"/>
      <c r="G156" s="5"/>
    </row>
    <row r="157" spans="1:7" hidden="1" x14ac:dyDescent="0.25">
      <c r="A157" s="65" t="s">
        <v>262</v>
      </c>
      <c r="B157" s="25" t="s">
        <v>263</v>
      </c>
      <c r="C157" s="25" t="s">
        <v>257</v>
      </c>
      <c r="D157" s="17">
        <v>143384</v>
      </c>
      <c r="E157" s="62"/>
      <c r="F157" s="5"/>
      <c r="G157" s="5"/>
    </row>
    <row r="158" spans="1:7" ht="38.25" hidden="1" x14ac:dyDescent="0.25">
      <c r="A158" s="65" t="s">
        <v>264</v>
      </c>
      <c r="B158" s="25" t="s">
        <v>265</v>
      </c>
      <c r="C158" s="25" t="s">
        <v>257</v>
      </c>
      <c r="D158" s="17">
        <v>93721</v>
      </c>
      <c r="E158" s="62"/>
      <c r="F158" s="5"/>
      <c r="G158" s="5"/>
    </row>
    <row r="159" spans="1:7" hidden="1" x14ac:dyDescent="0.25">
      <c r="A159" s="65"/>
      <c r="B159" s="25" t="s">
        <v>242</v>
      </c>
      <c r="C159" s="25" t="s">
        <v>257</v>
      </c>
      <c r="D159" s="30"/>
      <c r="E159" s="62"/>
      <c r="F159" s="5"/>
      <c r="G159" s="5"/>
    </row>
    <row r="160" spans="1:7" hidden="1" x14ac:dyDescent="0.25">
      <c r="A160" s="65" t="s">
        <v>266</v>
      </c>
      <c r="B160" s="25" t="s">
        <v>267</v>
      </c>
      <c r="C160" s="25" t="s">
        <v>257</v>
      </c>
      <c r="D160" s="17">
        <v>93721</v>
      </c>
      <c r="E160" s="62"/>
      <c r="F160" s="5"/>
      <c r="G160" s="5"/>
    </row>
    <row r="161" spans="1:8" hidden="1" x14ac:dyDescent="0.25">
      <c r="A161" s="65" t="s">
        <v>268</v>
      </c>
      <c r="B161" s="25" t="s">
        <v>269</v>
      </c>
      <c r="C161" s="25" t="s">
        <v>257</v>
      </c>
      <c r="D161" s="64">
        <v>0</v>
      </c>
      <c r="E161" s="62"/>
      <c r="F161" s="5"/>
      <c r="G161" s="5"/>
    </row>
    <row r="162" spans="1:8" hidden="1" x14ac:dyDescent="0.25">
      <c r="A162" s="65" t="s">
        <v>270</v>
      </c>
      <c r="B162" s="25" t="s">
        <v>271</v>
      </c>
      <c r="C162" s="25" t="s">
        <v>257</v>
      </c>
      <c r="D162" s="64">
        <v>0</v>
      </c>
      <c r="E162" s="62"/>
      <c r="F162" s="5"/>
      <c r="G162" s="5"/>
    </row>
    <row r="163" spans="1:8" x14ac:dyDescent="0.2">
      <c r="A163" s="66"/>
      <c r="B163" s="67" t="s">
        <v>272</v>
      </c>
      <c r="C163" s="68"/>
      <c r="D163" s="69"/>
      <c r="E163" s="62"/>
      <c r="F163" s="5"/>
      <c r="G163" s="5"/>
    </row>
    <row r="164" spans="1:8" x14ac:dyDescent="0.2">
      <c r="A164" s="66"/>
      <c r="B164" s="70" t="s">
        <v>273</v>
      </c>
      <c r="C164" s="68"/>
      <c r="D164" s="69"/>
      <c r="E164" s="62"/>
      <c r="F164" s="5"/>
      <c r="G164" s="5"/>
    </row>
    <row r="165" spans="1:8" x14ac:dyDescent="0.2">
      <c r="B165" s="70" t="s">
        <v>274</v>
      </c>
      <c r="C165" s="5"/>
      <c r="D165" s="5"/>
      <c r="E165" s="62"/>
      <c r="F165" s="5"/>
      <c r="G165" s="5"/>
    </row>
    <row r="166" spans="1:8" x14ac:dyDescent="0.2">
      <c r="B166" s="70"/>
      <c r="C166" s="5"/>
      <c r="D166" s="5"/>
      <c r="E166" s="62"/>
      <c r="F166" s="5"/>
      <c r="G166" s="5"/>
    </row>
    <row r="167" spans="1:8" x14ac:dyDescent="0.2">
      <c r="B167" s="70"/>
      <c r="C167" s="5"/>
      <c r="D167" s="5"/>
      <c r="E167" s="62"/>
      <c r="F167" s="5"/>
      <c r="G167" s="5"/>
    </row>
    <row r="168" spans="1:8" ht="15.75" customHeight="1" x14ac:dyDescent="0.25">
      <c r="A168" s="111" t="s">
        <v>275</v>
      </c>
      <c r="B168" s="111"/>
      <c r="C168" s="111"/>
      <c r="D168" s="111"/>
      <c r="E168" s="111"/>
      <c r="F168" s="111"/>
      <c r="G168" s="111"/>
      <c r="H168" s="1"/>
    </row>
    <row r="169" spans="1:8" x14ac:dyDescent="0.2">
      <c r="B169" s="71"/>
      <c r="C169" s="71"/>
      <c r="F169" s="5"/>
      <c r="G169" s="70" t="s">
        <v>276</v>
      </c>
    </row>
    <row r="170" spans="1:8" x14ac:dyDescent="0.25">
      <c r="B170" s="71"/>
      <c r="C170" s="71"/>
      <c r="F170" s="5"/>
      <c r="G170" s="5"/>
    </row>
    <row r="171" spans="1:8" x14ac:dyDescent="0.25">
      <c r="F171" s="5"/>
      <c r="G171" s="5"/>
    </row>
    <row r="172" spans="1:8" x14ac:dyDescent="0.25">
      <c r="B172" s="72"/>
      <c r="C172" s="73"/>
      <c r="D172" s="5"/>
      <c r="E172" s="5"/>
      <c r="F172" s="5"/>
      <c r="G172" s="5"/>
    </row>
    <row r="173" spans="1:8" x14ac:dyDescent="0.25">
      <c r="B173" s="72"/>
      <c r="C173" s="73"/>
      <c r="D173" s="5"/>
      <c r="E173" s="5"/>
      <c r="F173" s="5"/>
      <c r="G173" s="5"/>
    </row>
    <row r="174" spans="1:8" x14ac:dyDescent="0.25">
      <c r="B174" s="72"/>
      <c r="C174" s="73"/>
      <c r="D174" s="5"/>
      <c r="E174" s="5"/>
      <c r="F174" s="5"/>
      <c r="G174" s="5"/>
    </row>
    <row r="175" spans="1:8" x14ac:dyDescent="0.25">
      <c r="B175" s="72"/>
      <c r="C175" s="73"/>
    </row>
    <row r="176" spans="1:8" x14ac:dyDescent="0.25">
      <c r="B176" s="72"/>
      <c r="C176" s="73"/>
    </row>
    <row r="177" spans="1:13" x14ac:dyDescent="0.25">
      <c r="B177" s="72"/>
      <c r="C177" s="73"/>
    </row>
    <row r="178" spans="1:13" s="2" customFormat="1" x14ac:dyDescent="0.25">
      <c r="A178" s="4"/>
      <c r="B178" s="72"/>
      <c r="C178" s="73"/>
      <c r="H178" s="4"/>
      <c r="I178" s="4"/>
      <c r="J178" s="4"/>
      <c r="K178" s="4"/>
      <c r="L178" s="4"/>
      <c r="M178" s="4"/>
    </row>
    <row r="179" spans="1:13" s="2" customFormat="1" x14ac:dyDescent="0.25">
      <c r="A179" s="1"/>
      <c r="B179" s="72"/>
      <c r="C179" s="73"/>
      <c r="H179" s="4"/>
      <c r="I179" s="4"/>
      <c r="J179" s="4"/>
      <c r="K179" s="4"/>
      <c r="L179" s="4"/>
      <c r="M179" s="4"/>
    </row>
    <row r="180" spans="1:13" s="2" customFormat="1" x14ac:dyDescent="0.25">
      <c r="A180" s="1"/>
      <c r="B180" s="72"/>
      <c r="C180" s="73"/>
      <c r="H180" s="4"/>
      <c r="I180" s="4"/>
      <c r="J180" s="4"/>
      <c r="K180" s="4"/>
      <c r="L180" s="4"/>
      <c r="M180" s="4"/>
    </row>
    <row r="181" spans="1:13" s="2" customFormat="1" x14ac:dyDescent="0.25">
      <c r="A181" s="1"/>
      <c r="B181" s="72"/>
      <c r="C181" s="73"/>
      <c r="H181" s="4"/>
      <c r="I181" s="4"/>
      <c r="J181" s="4"/>
      <c r="K181" s="4"/>
      <c r="L181" s="4"/>
      <c r="M181" s="4"/>
    </row>
    <row r="182" spans="1:13" s="2" customFormat="1" x14ac:dyDescent="0.25">
      <c r="A182" s="1"/>
      <c r="B182" s="72"/>
      <c r="C182" s="73"/>
      <c r="H182" s="4"/>
      <c r="I182" s="4"/>
      <c r="J182" s="4"/>
      <c r="K182" s="4"/>
      <c r="L182" s="4"/>
      <c r="M182" s="4"/>
    </row>
    <row r="183" spans="1:13" s="2" customFormat="1" x14ac:dyDescent="0.25">
      <c r="A183" s="1"/>
      <c r="B183" s="72"/>
      <c r="C183" s="73"/>
      <c r="H183" s="4"/>
      <c r="I183" s="4"/>
      <c r="J183" s="4"/>
      <c r="K183" s="4"/>
      <c r="L183" s="4"/>
      <c r="M183" s="4"/>
    </row>
    <row r="184" spans="1:13" s="2" customFormat="1" x14ac:dyDescent="0.25">
      <c r="A184" s="1"/>
      <c r="B184" s="74"/>
      <c r="C184" s="75"/>
      <c r="H184" s="4"/>
      <c r="I184" s="4"/>
      <c r="J184" s="4"/>
      <c r="K184" s="4"/>
      <c r="L184" s="4"/>
      <c r="M184" s="4"/>
    </row>
    <row r="185" spans="1:13" s="2" customFormat="1" x14ac:dyDescent="0.25">
      <c r="A185" s="1"/>
      <c r="C185" s="75"/>
      <c r="H185" s="4"/>
      <c r="I185" s="4"/>
      <c r="J185" s="4"/>
      <c r="K185" s="4"/>
      <c r="L185" s="4"/>
      <c r="M185" s="4"/>
    </row>
    <row r="186" spans="1:13" s="2" customFormat="1" x14ac:dyDescent="0.25">
      <c r="A186" s="1"/>
      <c r="C186" s="76"/>
      <c r="H186" s="4"/>
      <c r="I186" s="4"/>
      <c r="J186" s="4"/>
      <c r="K186" s="4"/>
      <c r="L186" s="4"/>
      <c r="M186" s="4"/>
    </row>
  </sheetData>
  <mergeCells count="26">
    <mergeCell ref="A2:G2"/>
    <mergeCell ref="A3:G3"/>
    <mergeCell ref="H5:J5"/>
    <mergeCell ref="K5:M5"/>
    <mergeCell ref="A109:A110"/>
    <mergeCell ref="B109:B110"/>
    <mergeCell ref="A111:A112"/>
    <mergeCell ref="B111:B112"/>
    <mergeCell ref="A116:A117"/>
    <mergeCell ref="B116:B117"/>
    <mergeCell ref="A118:A120"/>
    <mergeCell ref="B118:B120"/>
    <mergeCell ref="A121:A123"/>
    <mergeCell ref="B121:B123"/>
    <mergeCell ref="A124:A125"/>
    <mergeCell ref="B124:B125"/>
    <mergeCell ref="A126:A128"/>
    <mergeCell ref="B126:B128"/>
    <mergeCell ref="A168:G168"/>
    <mergeCell ref="A129:A131"/>
    <mergeCell ref="B129:B131"/>
    <mergeCell ref="B132:B133"/>
    <mergeCell ref="A134:A136"/>
    <mergeCell ref="B134:B136"/>
    <mergeCell ref="A137:A139"/>
    <mergeCell ref="B137:B139"/>
  </mergeCells>
  <pageMargins left="0.39370078740157483" right="0" top="0.59055118110236227" bottom="0.39370078740157483" header="0.31496062992125984" footer="0.31496062992125984"/>
  <pageSetup paperSize="9" scale="51"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186"/>
  <sheetViews>
    <sheetView view="pageBreakPreview" topLeftCell="A74" zoomScale="104" zoomScaleNormal="100" zoomScaleSheetLayoutView="104" workbookViewId="0">
      <selection activeCell="C193" sqref="C193"/>
    </sheetView>
  </sheetViews>
  <sheetFormatPr defaultRowHeight="15" x14ac:dyDescent="0.25"/>
  <cols>
    <col min="1" max="1" width="7.42578125" style="1" customWidth="1"/>
    <col min="2" max="2" width="33.85546875" style="2" customWidth="1"/>
    <col min="3" max="3" width="11.5703125" style="2" customWidth="1"/>
    <col min="4" max="5" width="19.5703125" style="2" customWidth="1"/>
    <col min="6" max="6" width="11.5703125" style="2" customWidth="1"/>
    <col min="7" max="7" width="27.7109375" style="2" customWidth="1"/>
    <col min="8" max="10" width="11" style="4" hidden="1" customWidth="1"/>
    <col min="11" max="11" width="10" style="4" hidden="1" customWidth="1"/>
    <col min="12" max="13" width="11" style="4" hidden="1" customWidth="1"/>
    <col min="14" max="16" width="6.42578125" style="4" customWidth="1"/>
    <col min="17" max="256" width="9.140625" style="4"/>
    <col min="257" max="257" width="7.42578125" style="4" customWidth="1"/>
    <col min="258" max="258" width="33.85546875" style="4" customWidth="1"/>
    <col min="259" max="259" width="11.5703125" style="4" customWidth="1"/>
    <col min="260" max="261" width="19.5703125" style="4" customWidth="1"/>
    <col min="262" max="262" width="11.5703125" style="4" customWidth="1"/>
    <col min="263" max="263" width="27.7109375" style="4" customWidth="1"/>
    <col min="264" max="269" width="0" style="4" hidden="1" customWidth="1"/>
    <col min="270" max="272" width="6.42578125" style="4" customWidth="1"/>
    <col min="273" max="512" width="9.140625" style="4"/>
    <col min="513" max="513" width="7.42578125" style="4" customWidth="1"/>
    <col min="514" max="514" width="33.85546875" style="4" customWidth="1"/>
    <col min="515" max="515" width="11.5703125" style="4" customWidth="1"/>
    <col min="516" max="517" width="19.5703125" style="4" customWidth="1"/>
    <col min="518" max="518" width="11.5703125" style="4" customWidth="1"/>
    <col min="519" max="519" width="27.7109375" style="4" customWidth="1"/>
    <col min="520" max="525" width="0" style="4" hidden="1" customWidth="1"/>
    <col min="526" max="528" width="6.42578125" style="4" customWidth="1"/>
    <col min="529" max="768" width="9.140625" style="4"/>
    <col min="769" max="769" width="7.42578125" style="4" customWidth="1"/>
    <col min="770" max="770" width="33.85546875" style="4" customWidth="1"/>
    <col min="771" max="771" width="11.5703125" style="4" customWidth="1"/>
    <col min="772" max="773" width="19.5703125" style="4" customWidth="1"/>
    <col min="774" max="774" width="11.5703125" style="4" customWidth="1"/>
    <col min="775" max="775" width="27.7109375" style="4" customWidth="1"/>
    <col min="776" max="781" width="0" style="4" hidden="1" customWidth="1"/>
    <col min="782" max="784" width="6.42578125" style="4" customWidth="1"/>
    <col min="785" max="1024" width="9.140625" style="4"/>
    <col min="1025" max="1025" width="7.42578125" style="4" customWidth="1"/>
    <col min="1026" max="1026" width="33.85546875" style="4" customWidth="1"/>
    <col min="1027" max="1027" width="11.5703125" style="4" customWidth="1"/>
    <col min="1028" max="1029" width="19.5703125" style="4" customWidth="1"/>
    <col min="1030" max="1030" width="11.5703125" style="4" customWidth="1"/>
    <col min="1031" max="1031" width="27.7109375" style="4" customWidth="1"/>
    <col min="1032" max="1037" width="0" style="4" hidden="1" customWidth="1"/>
    <col min="1038" max="1040" width="6.42578125" style="4" customWidth="1"/>
    <col min="1041" max="1280" width="9.140625" style="4"/>
    <col min="1281" max="1281" width="7.42578125" style="4" customWidth="1"/>
    <col min="1282" max="1282" width="33.85546875" style="4" customWidth="1"/>
    <col min="1283" max="1283" width="11.5703125" style="4" customWidth="1"/>
    <col min="1284" max="1285" width="19.5703125" style="4" customWidth="1"/>
    <col min="1286" max="1286" width="11.5703125" style="4" customWidth="1"/>
    <col min="1287" max="1287" width="27.7109375" style="4" customWidth="1"/>
    <col min="1288" max="1293" width="0" style="4" hidden="1" customWidth="1"/>
    <col min="1294" max="1296" width="6.42578125" style="4" customWidth="1"/>
    <col min="1297" max="1536" width="9.140625" style="4"/>
    <col min="1537" max="1537" width="7.42578125" style="4" customWidth="1"/>
    <col min="1538" max="1538" width="33.85546875" style="4" customWidth="1"/>
    <col min="1539" max="1539" width="11.5703125" style="4" customWidth="1"/>
    <col min="1540" max="1541" width="19.5703125" style="4" customWidth="1"/>
    <col min="1542" max="1542" width="11.5703125" style="4" customWidth="1"/>
    <col min="1543" max="1543" width="27.7109375" style="4" customWidth="1"/>
    <col min="1544" max="1549" width="0" style="4" hidden="1" customWidth="1"/>
    <col min="1550" max="1552" width="6.42578125" style="4" customWidth="1"/>
    <col min="1553" max="1792" width="9.140625" style="4"/>
    <col min="1793" max="1793" width="7.42578125" style="4" customWidth="1"/>
    <col min="1794" max="1794" width="33.85546875" style="4" customWidth="1"/>
    <col min="1795" max="1795" width="11.5703125" style="4" customWidth="1"/>
    <col min="1796" max="1797" width="19.5703125" style="4" customWidth="1"/>
    <col min="1798" max="1798" width="11.5703125" style="4" customWidth="1"/>
    <col min="1799" max="1799" width="27.7109375" style="4" customWidth="1"/>
    <col min="1800" max="1805" width="0" style="4" hidden="1" customWidth="1"/>
    <col min="1806" max="1808" width="6.42578125" style="4" customWidth="1"/>
    <col min="1809" max="2048" width="9.140625" style="4"/>
    <col min="2049" max="2049" width="7.42578125" style="4" customWidth="1"/>
    <col min="2050" max="2050" width="33.85546875" style="4" customWidth="1"/>
    <col min="2051" max="2051" width="11.5703125" style="4" customWidth="1"/>
    <col min="2052" max="2053" width="19.5703125" style="4" customWidth="1"/>
    <col min="2054" max="2054" width="11.5703125" style="4" customWidth="1"/>
    <col min="2055" max="2055" width="27.7109375" style="4" customWidth="1"/>
    <col min="2056" max="2061" width="0" style="4" hidden="1" customWidth="1"/>
    <col min="2062" max="2064" width="6.42578125" style="4" customWidth="1"/>
    <col min="2065" max="2304" width="9.140625" style="4"/>
    <col min="2305" max="2305" width="7.42578125" style="4" customWidth="1"/>
    <col min="2306" max="2306" width="33.85546875" style="4" customWidth="1"/>
    <col min="2307" max="2307" width="11.5703125" style="4" customWidth="1"/>
    <col min="2308" max="2309" width="19.5703125" style="4" customWidth="1"/>
    <col min="2310" max="2310" width="11.5703125" style="4" customWidth="1"/>
    <col min="2311" max="2311" width="27.7109375" style="4" customWidth="1"/>
    <col min="2312" max="2317" width="0" style="4" hidden="1" customWidth="1"/>
    <col min="2318" max="2320" width="6.42578125" style="4" customWidth="1"/>
    <col min="2321" max="2560" width="9.140625" style="4"/>
    <col min="2561" max="2561" width="7.42578125" style="4" customWidth="1"/>
    <col min="2562" max="2562" width="33.85546875" style="4" customWidth="1"/>
    <col min="2563" max="2563" width="11.5703125" style="4" customWidth="1"/>
    <col min="2564" max="2565" width="19.5703125" style="4" customWidth="1"/>
    <col min="2566" max="2566" width="11.5703125" style="4" customWidth="1"/>
    <col min="2567" max="2567" width="27.7109375" style="4" customWidth="1"/>
    <col min="2568" max="2573" width="0" style="4" hidden="1" customWidth="1"/>
    <col min="2574" max="2576" width="6.42578125" style="4" customWidth="1"/>
    <col min="2577" max="2816" width="9.140625" style="4"/>
    <col min="2817" max="2817" width="7.42578125" style="4" customWidth="1"/>
    <col min="2818" max="2818" width="33.85546875" style="4" customWidth="1"/>
    <col min="2819" max="2819" width="11.5703125" style="4" customWidth="1"/>
    <col min="2820" max="2821" width="19.5703125" style="4" customWidth="1"/>
    <col min="2822" max="2822" width="11.5703125" style="4" customWidth="1"/>
    <col min="2823" max="2823" width="27.7109375" style="4" customWidth="1"/>
    <col min="2824" max="2829" width="0" style="4" hidden="1" customWidth="1"/>
    <col min="2830" max="2832" width="6.42578125" style="4" customWidth="1"/>
    <col min="2833" max="3072" width="9.140625" style="4"/>
    <col min="3073" max="3073" width="7.42578125" style="4" customWidth="1"/>
    <col min="3074" max="3074" width="33.85546875" style="4" customWidth="1"/>
    <col min="3075" max="3075" width="11.5703125" style="4" customWidth="1"/>
    <col min="3076" max="3077" width="19.5703125" style="4" customWidth="1"/>
    <col min="3078" max="3078" width="11.5703125" style="4" customWidth="1"/>
    <col min="3079" max="3079" width="27.7109375" style="4" customWidth="1"/>
    <col min="3080" max="3085" width="0" style="4" hidden="1" customWidth="1"/>
    <col min="3086" max="3088" width="6.42578125" style="4" customWidth="1"/>
    <col min="3089" max="3328" width="9.140625" style="4"/>
    <col min="3329" max="3329" width="7.42578125" style="4" customWidth="1"/>
    <col min="3330" max="3330" width="33.85546875" style="4" customWidth="1"/>
    <col min="3331" max="3331" width="11.5703125" style="4" customWidth="1"/>
    <col min="3332" max="3333" width="19.5703125" style="4" customWidth="1"/>
    <col min="3334" max="3334" width="11.5703125" style="4" customWidth="1"/>
    <col min="3335" max="3335" width="27.7109375" style="4" customWidth="1"/>
    <col min="3336" max="3341" width="0" style="4" hidden="1" customWidth="1"/>
    <col min="3342" max="3344" width="6.42578125" style="4" customWidth="1"/>
    <col min="3345" max="3584" width="9.140625" style="4"/>
    <col min="3585" max="3585" width="7.42578125" style="4" customWidth="1"/>
    <col min="3586" max="3586" width="33.85546875" style="4" customWidth="1"/>
    <col min="3587" max="3587" width="11.5703125" style="4" customWidth="1"/>
    <col min="3588" max="3589" width="19.5703125" style="4" customWidth="1"/>
    <col min="3590" max="3590" width="11.5703125" style="4" customWidth="1"/>
    <col min="3591" max="3591" width="27.7109375" style="4" customWidth="1"/>
    <col min="3592" max="3597" width="0" style="4" hidden="1" customWidth="1"/>
    <col min="3598" max="3600" width="6.42578125" style="4" customWidth="1"/>
    <col min="3601" max="3840" width="9.140625" style="4"/>
    <col min="3841" max="3841" width="7.42578125" style="4" customWidth="1"/>
    <col min="3842" max="3842" width="33.85546875" style="4" customWidth="1"/>
    <col min="3843" max="3843" width="11.5703125" style="4" customWidth="1"/>
    <col min="3844" max="3845" width="19.5703125" style="4" customWidth="1"/>
    <col min="3846" max="3846" width="11.5703125" style="4" customWidth="1"/>
    <col min="3847" max="3847" width="27.7109375" style="4" customWidth="1"/>
    <col min="3848" max="3853" width="0" style="4" hidden="1" customWidth="1"/>
    <col min="3854" max="3856" width="6.42578125" style="4" customWidth="1"/>
    <col min="3857" max="4096" width="9.140625" style="4"/>
    <col min="4097" max="4097" width="7.42578125" style="4" customWidth="1"/>
    <col min="4098" max="4098" width="33.85546875" style="4" customWidth="1"/>
    <col min="4099" max="4099" width="11.5703125" style="4" customWidth="1"/>
    <col min="4100" max="4101" width="19.5703125" style="4" customWidth="1"/>
    <col min="4102" max="4102" width="11.5703125" style="4" customWidth="1"/>
    <col min="4103" max="4103" width="27.7109375" style="4" customWidth="1"/>
    <col min="4104" max="4109" width="0" style="4" hidden="1" customWidth="1"/>
    <col min="4110" max="4112" width="6.42578125" style="4" customWidth="1"/>
    <col min="4113" max="4352" width="9.140625" style="4"/>
    <col min="4353" max="4353" width="7.42578125" style="4" customWidth="1"/>
    <col min="4354" max="4354" width="33.85546875" style="4" customWidth="1"/>
    <col min="4355" max="4355" width="11.5703125" style="4" customWidth="1"/>
    <col min="4356" max="4357" width="19.5703125" style="4" customWidth="1"/>
    <col min="4358" max="4358" width="11.5703125" style="4" customWidth="1"/>
    <col min="4359" max="4359" width="27.7109375" style="4" customWidth="1"/>
    <col min="4360" max="4365" width="0" style="4" hidden="1" customWidth="1"/>
    <col min="4366" max="4368" width="6.42578125" style="4" customWidth="1"/>
    <col min="4369" max="4608" width="9.140625" style="4"/>
    <col min="4609" max="4609" width="7.42578125" style="4" customWidth="1"/>
    <col min="4610" max="4610" width="33.85546875" style="4" customWidth="1"/>
    <col min="4611" max="4611" width="11.5703125" style="4" customWidth="1"/>
    <col min="4612" max="4613" width="19.5703125" style="4" customWidth="1"/>
    <col min="4614" max="4614" width="11.5703125" style="4" customWidth="1"/>
    <col min="4615" max="4615" width="27.7109375" style="4" customWidth="1"/>
    <col min="4616" max="4621" width="0" style="4" hidden="1" customWidth="1"/>
    <col min="4622" max="4624" width="6.42578125" style="4" customWidth="1"/>
    <col min="4625" max="4864" width="9.140625" style="4"/>
    <col min="4865" max="4865" width="7.42578125" style="4" customWidth="1"/>
    <col min="4866" max="4866" width="33.85546875" style="4" customWidth="1"/>
    <col min="4867" max="4867" width="11.5703125" style="4" customWidth="1"/>
    <col min="4868" max="4869" width="19.5703125" style="4" customWidth="1"/>
    <col min="4870" max="4870" width="11.5703125" style="4" customWidth="1"/>
    <col min="4871" max="4871" width="27.7109375" style="4" customWidth="1"/>
    <col min="4872" max="4877" width="0" style="4" hidden="1" customWidth="1"/>
    <col min="4878" max="4880" width="6.42578125" style="4" customWidth="1"/>
    <col min="4881" max="5120" width="9.140625" style="4"/>
    <col min="5121" max="5121" width="7.42578125" style="4" customWidth="1"/>
    <col min="5122" max="5122" width="33.85546875" style="4" customWidth="1"/>
    <col min="5123" max="5123" width="11.5703125" style="4" customWidth="1"/>
    <col min="5124" max="5125" width="19.5703125" style="4" customWidth="1"/>
    <col min="5126" max="5126" width="11.5703125" style="4" customWidth="1"/>
    <col min="5127" max="5127" width="27.7109375" style="4" customWidth="1"/>
    <col min="5128" max="5133" width="0" style="4" hidden="1" customWidth="1"/>
    <col min="5134" max="5136" width="6.42578125" style="4" customWidth="1"/>
    <col min="5137" max="5376" width="9.140625" style="4"/>
    <col min="5377" max="5377" width="7.42578125" style="4" customWidth="1"/>
    <col min="5378" max="5378" width="33.85546875" style="4" customWidth="1"/>
    <col min="5379" max="5379" width="11.5703125" style="4" customWidth="1"/>
    <col min="5380" max="5381" width="19.5703125" style="4" customWidth="1"/>
    <col min="5382" max="5382" width="11.5703125" style="4" customWidth="1"/>
    <col min="5383" max="5383" width="27.7109375" style="4" customWidth="1"/>
    <col min="5384" max="5389" width="0" style="4" hidden="1" customWidth="1"/>
    <col min="5390" max="5392" width="6.42578125" style="4" customWidth="1"/>
    <col min="5393" max="5632" width="9.140625" style="4"/>
    <col min="5633" max="5633" width="7.42578125" style="4" customWidth="1"/>
    <col min="5634" max="5634" width="33.85546875" style="4" customWidth="1"/>
    <col min="5635" max="5635" width="11.5703125" style="4" customWidth="1"/>
    <col min="5636" max="5637" width="19.5703125" style="4" customWidth="1"/>
    <col min="5638" max="5638" width="11.5703125" style="4" customWidth="1"/>
    <col min="5639" max="5639" width="27.7109375" style="4" customWidth="1"/>
    <col min="5640" max="5645" width="0" style="4" hidden="1" customWidth="1"/>
    <col min="5646" max="5648" width="6.42578125" style="4" customWidth="1"/>
    <col min="5649" max="5888" width="9.140625" style="4"/>
    <col min="5889" max="5889" width="7.42578125" style="4" customWidth="1"/>
    <col min="5890" max="5890" width="33.85546875" style="4" customWidth="1"/>
    <col min="5891" max="5891" width="11.5703125" style="4" customWidth="1"/>
    <col min="5892" max="5893" width="19.5703125" style="4" customWidth="1"/>
    <col min="5894" max="5894" width="11.5703125" style="4" customWidth="1"/>
    <col min="5895" max="5895" width="27.7109375" style="4" customWidth="1"/>
    <col min="5896" max="5901" width="0" style="4" hidden="1" customWidth="1"/>
    <col min="5902" max="5904" width="6.42578125" style="4" customWidth="1"/>
    <col min="5905" max="6144" width="9.140625" style="4"/>
    <col min="6145" max="6145" width="7.42578125" style="4" customWidth="1"/>
    <col min="6146" max="6146" width="33.85546875" style="4" customWidth="1"/>
    <col min="6147" max="6147" width="11.5703125" style="4" customWidth="1"/>
    <col min="6148" max="6149" width="19.5703125" style="4" customWidth="1"/>
    <col min="6150" max="6150" width="11.5703125" style="4" customWidth="1"/>
    <col min="6151" max="6151" width="27.7109375" style="4" customWidth="1"/>
    <col min="6152" max="6157" width="0" style="4" hidden="1" customWidth="1"/>
    <col min="6158" max="6160" width="6.42578125" style="4" customWidth="1"/>
    <col min="6161" max="6400" width="9.140625" style="4"/>
    <col min="6401" max="6401" width="7.42578125" style="4" customWidth="1"/>
    <col min="6402" max="6402" width="33.85546875" style="4" customWidth="1"/>
    <col min="6403" max="6403" width="11.5703125" style="4" customWidth="1"/>
    <col min="6404" max="6405" width="19.5703125" style="4" customWidth="1"/>
    <col min="6406" max="6406" width="11.5703125" style="4" customWidth="1"/>
    <col min="6407" max="6407" width="27.7109375" style="4" customWidth="1"/>
    <col min="6408" max="6413" width="0" style="4" hidden="1" customWidth="1"/>
    <col min="6414" max="6416" width="6.42578125" style="4" customWidth="1"/>
    <col min="6417" max="6656" width="9.140625" style="4"/>
    <col min="6657" max="6657" width="7.42578125" style="4" customWidth="1"/>
    <col min="6658" max="6658" width="33.85546875" style="4" customWidth="1"/>
    <col min="6659" max="6659" width="11.5703125" style="4" customWidth="1"/>
    <col min="6660" max="6661" width="19.5703125" style="4" customWidth="1"/>
    <col min="6662" max="6662" width="11.5703125" style="4" customWidth="1"/>
    <col min="6663" max="6663" width="27.7109375" style="4" customWidth="1"/>
    <col min="6664" max="6669" width="0" style="4" hidden="1" customWidth="1"/>
    <col min="6670" max="6672" width="6.42578125" style="4" customWidth="1"/>
    <col min="6673" max="6912" width="9.140625" style="4"/>
    <col min="6913" max="6913" width="7.42578125" style="4" customWidth="1"/>
    <col min="6914" max="6914" width="33.85546875" style="4" customWidth="1"/>
    <col min="6915" max="6915" width="11.5703125" style="4" customWidth="1"/>
    <col min="6916" max="6917" width="19.5703125" style="4" customWidth="1"/>
    <col min="6918" max="6918" width="11.5703125" style="4" customWidth="1"/>
    <col min="6919" max="6919" width="27.7109375" style="4" customWidth="1"/>
    <col min="6920" max="6925" width="0" style="4" hidden="1" customWidth="1"/>
    <col min="6926" max="6928" width="6.42578125" style="4" customWidth="1"/>
    <col min="6929" max="7168" width="9.140625" style="4"/>
    <col min="7169" max="7169" width="7.42578125" style="4" customWidth="1"/>
    <col min="7170" max="7170" width="33.85546875" style="4" customWidth="1"/>
    <col min="7171" max="7171" width="11.5703125" style="4" customWidth="1"/>
    <col min="7172" max="7173" width="19.5703125" style="4" customWidth="1"/>
    <col min="7174" max="7174" width="11.5703125" style="4" customWidth="1"/>
    <col min="7175" max="7175" width="27.7109375" style="4" customWidth="1"/>
    <col min="7176" max="7181" width="0" style="4" hidden="1" customWidth="1"/>
    <col min="7182" max="7184" width="6.42578125" style="4" customWidth="1"/>
    <col min="7185" max="7424" width="9.140625" style="4"/>
    <col min="7425" max="7425" width="7.42578125" style="4" customWidth="1"/>
    <col min="7426" max="7426" width="33.85546875" style="4" customWidth="1"/>
    <col min="7427" max="7427" width="11.5703125" style="4" customWidth="1"/>
    <col min="7428" max="7429" width="19.5703125" style="4" customWidth="1"/>
    <col min="7430" max="7430" width="11.5703125" style="4" customWidth="1"/>
    <col min="7431" max="7431" width="27.7109375" style="4" customWidth="1"/>
    <col min="7432" max="7437" width="0" style="4" hidden="1" customWidth="1"/>
    <col min="7438" max="7440" width="6.42578125" style="4" customWidth="1"/>
    <col min="7441" max="7680" width="9.140625" style="4"/>
    <col min="7681" max="7681" width="7.42578125" style="4" customWidth="1"/>
    <col min="7682" max="7682" width="33.85546875" style="4" customWidth="1"/>
    <col min="7683" max="7683" width="11.5703125" style="4" customWidth="1"/>
    <col min="7684" max="7685" width="19.5703125" style="4" customWidth="1"/>
    <col min="7686" max="7686" width="11.5703125" style="4" customWidth="1"/>
    <col min="7687" max="7687" width="27.7109375" style="4" customWidth="1"/>
    <col min="7688" max="7693" width="0" style="4" hidden="1" customWidth="1"/>
    <col min="7694" max="7696" width="6.42578125" style="4" customWidth="1"/>
    <col min="7697" max="7936" width="9.140625" style="4"/>
    <col min="7937" max="7937" width="7.42578125" style="4" customWidth="1"/>
    <col min="7938" max="7938" width="33.85546875" style="4" customWidth="1"/>
    <col min="7939" max="7939" width="11.5703125" style="4" customWidth="1"/>
    <col min="7940" max="7941" width="19.5703125" style="4" customWidth="1"/>
    <col min="7942" max="7942" width="11.5703125" style="4" customWidth="1"/>
    <col min="7943" max="7943" width="27.7109375" style="4" customWidth="1"/>
    <col min="7944" max="7949" width="0" style="4" hidden="1" customWidth="1"/>
    <col min="7950" max="7952" width="6.42578125" style="4" customWidth="1"/>
    <col min="7953" max="8192" width="9.140625" style="4"/>
    <col min="8193" max="8193" width="7.42578125" style="4" customWidth="1"/>
    <col min="8194" max="8194" width="33.85546875" style="4" customWidth="1"/>
    <col min="8195" max="8195" width="11.5703125" style="4" customWidth="1"/>
    <col min="8196" max="8197" width="19.5703125" style="4" customWidth="1"/>
    <col min="8198" max="8198" width="11.5703125" style="4" customWidth="1"/>
    <col min="8199" max="8199" width="27.7109375" style="4" customWidth="1"/>
    <col min="8200" max="8205" width="0" style="4" hidden="1" customWidth="1"/>
    <col min="8206" max="8208" width="6.42578125" style="4" customWidth="1"/>
    <col min="8209" max="8448" width="9.140625" style="4"/>
    <col min="8449" max="8449" width="7.42578125" style="4" customWidth="1"/>
    <col min="8450" max="8450" width="33.85546875" style="4" customWidth="1"/>
    <col min="8451" max="8451" width="11.5703125" style="4" customWidth="1"/>
    <col min="8452" max="8453" width="19.5703125" style="4" customWidth="1"/>
    <col min="8454" max="8454" width="11.5703125" style="4" customWidth="1"/>
    <col min="8455" max="8455" width="27.7109375" style="4" customWidth="1"/>
    <col min="8456" max="8461" width="0" style="4" hidden="1" customWidth="1"/>
    <col min="8462" max="8464" width="6.42578125" style="4" customWidth="1"/>
    <col min="8465" max="8704" width="9.140625" style="4"/>
    <col min="8705" max="8705" width="7.42578125" style="4" customWidth="1"/>
    <col min="8706" max="8706" width="33.85546875" style="4" customWidth="1"/>
    <col min="8707" max="8707" width="11.5703125" style="4" customWidth="1"/>
    <col min="8708" max="8709" width="19.5703125" style="4" customWidth="1"/>
    <col min="8710" max="8710" width="11.5703125" style="4" customWidth="1"/>
    <col min="8711" max="8711" width="27.7109375" style="4" customWidth="1"/>
    <col min="8712" max="8717" width="0" style="4" hidden="1" customWidth="1"/>
    <col min="8718" max="8720" width="6.42578125" style="4" customWidth="1"/>
    <col min="8721" max="8960" width="9.140625" style="4"/>
    <col min="8961" max="8961" width="7.42578125" style="4" customWidth="1"/>
    <col min="8962" max="8962" width="33.85546875" style="4" customWidth="1"/>
    <col min="8963" max="8963" width="11.5703125" style="4" customWidth="1"/>
    <col min="8964" max="8965" width="19.5703125" style="4" customWidth="1"/>
    <col min="8966" max="8966" width="11.5703125" style="4" customWidth="1"/>
    <col min="8967" max="8967" width="27.7109375" style="4" customWidth="1"/>
    <col min="8968" max="8973" width="0" style="4" hidden="1" customWidth="1"/>
    <col min="8974" max="8976" width="6.42578125" style="4" customWidth="1"/>
    <col min="8977" max="9216" width="9.140625" style="4"/>
    <col min="9217" max="9217" width="7.42578125" style="4" customWidth="1"/>
    <col min="9218" max="9218" width="33.85546875" style="4" customWidth="1"/>
    <col min="9219" max="9219" width="11.5703125" style="4" customWidth="1"/>
    <col min="9220" max="9221" width="19.5703125" style="4" customWidth="1"/>
    <col min="9222" max="9222" width="11.5703125" style="4" customWidth="1"/>
    <col min="9223" max="9223" width="27.7109375" style="4" customWidth="1"/>
    <col min="9224" max="9229" width="0" style="4" hidden="1" customWidth="1"/>
    <col min="9230" max="9232" width="6.42578125" style="4" customWidth="1"/>
    <col min="9233" max="9472" width="9.140625" style="4"/>
    <col min="9473" max="9473" width="7.42578125" style="4" customWidth="1"/>
    <col min="9474" max="9474" width="33.85546875" style="4" customWidth="1"/>
    <col min="9475" max="9475" width="11.5703125" style="4" customWidth="1"/>
    <col min="9476" max="9477" width="19.5703125" style="4" customWidth="1"/>
    <col min="9478" max="9478" width="11.5703125" style="4" customWidth="1"/>
    <col min="9479" max="9479" width="27.7109375" style="4" customWidth="1"/>
    <col min="9480" max="9485" width="0" style="4" hidden="1" customWidth="1"/>
    <col min="9486" max="9488" width="6.42578125" style="4" customWidth="1"/>
    <col min="9489" max="9728" width="9.140625" style="4"/>
    <col min="9729" max="9729" width="7.42578125" style="4" customWidth="1"/>
    <col min="9730" max="9730" width="33.85546875" style="4" customWidth="1"/>
    <col min="9731" max="9731" width="11.5703125" style="4" customWidth="1"/>
    <col min="9732" max="9733" width="19.5703125" style="4" customWidth="1"/>
    <col min="9734" max="9734" width="11.5703125" style="4" customWidth="1"/>
    <col min="9735" max="9735" width="27.7109375" style="4" customWidth="1"/>
    <col min="9736" max="9741" width="0" style="4" hidden="1" customWidth="1"/>
    <col min="9742" max="9744" width="6.42578125" style="4" customWidth="1"/>
    <col min="9745" max="9984" width="9.140625" style="4"/>
    <col min="9985" max="9985" width="7.42578125" style="4" customWidth="1"/>
    <col min="9986" max="9986" width="33.85546875" style="4" customWidth="1"/>
    <col min="9987" max="9987" width="11.5703125" style="4" customWidth="1"/>
    <col min="9988" max="9989" width="19.5703125" style="4" customWidth="1"/>
    <col min="9990" max="9990" width="11.5703125" style="4" customWidth="1"/>
    <col min="9991" max="9991" width="27.7109375" style="4" customWidth="1"/>
    <col min="9992" max="9997" width="0" style="4" hidden="1" customWidth="1"/>
    <col min="9998" max="10000" width="6.42578125" style="4" customWidth="1"/>
    <col min="10001" max="10240" width="9.140625" style="4"/>
    <col min="10241" max="10241" width="7.42578125" style="4" customWidth="1"/>
    <col min="10242" max="10242" width="33.85546875" style="4" customWidth="1"/>
    <col min="10243" max="10243" width="11.5703125" style="4" customWidth="1"/>
    <col min="10244" max="10245" width="19.5703125" style="4" customWidth="1"/>
    <col min="10246" max="10246" width="11.5703125" style="4" customWidth="1"/>
    <col min="10247" max="10247" width="27.7109375" style="4" customWidth="1"/>
    <col min="10248" max="10253" width="0" style="4" hidden="1" customWidth="1"/>
    <col min="10254" max="10256" width="6.42578125" style="4" customWidth="1"/>
    <col min="10257" max="10496" width="9.140625" style="4"/>
    <col min="10497" max="10497" width="7.42578125" style="4" customWidth="1"/>
    <col min="10498" max="10498" width="33.85546875" style="4" customWidth="1"/>
    <col min="10499" max="10499" width="11.5703125" style="4" customWidth="1"/>
    <col min="10500" max="10501" width="19.5703125" style="4" customWidth="1"/>
    <col min="10502" max="10502" width="11.5703125" style="4" customWidth="1"/>
    <col min="10503" max="10503" width="27.7109375" style="4" customWidth="1"/>
    <col min="10504" max="10509" width="0" style="4" hidden="1" customWidth="1"/>
    <col min="10510" max="10512" width="6.42578125" style="4" customWidth="1"/>
    <col min="10513" max="10752" width="9.140625" style="4"/>
    <col min="10753" max="10753" width="7.42578125" style="4" customWidth="1"/>
    <col min="10754" max="10754" width="33.85546875" style="4" customWidth="1"/>
    <col min="10755" max="10755" width="11.5703125" style="4" customWidth="1"/>
    <col min="10756" max="10757" width="19.5703125" style="4" customWidth="1"/>
    <col min="10758" max="10758" width="11.5703125" style="4" customWidth="1"/>
    <col min="10759" max="10759" width="27.7109375" style="4" customWidth="1"/>
    <col min="10760" max="10765" width="0" style="4" hidden="1" customWidth="1"/>
    <col min="10766" max="10768" width="6.42578125" style="4" customWidth="1"/>
    <col min="10769" max="11008" width="9.140625" style="4"/>
    <col min="11009" max="11009" width="7.42578125" style="4" customWidth="1"/>
    <col min="11010" max="11010" width="33.85546875" style="4" customWidth="1"/>
    <col min="11011" max="11011" width="11.5703125" style="4" customWidth="1"/>
    <col min="11012" max="11013" width="19.5703125" style="4" customWidth="1"/>
    <col min="11014" max="11014" width="11.5703125" style="4" customWidth="1"/>
    <col min="11015" max="11015" width="27.7109375" style="4" customWidth="1"/>
    <col min="11016" max="11021" width="0" style="4" hidden="1" customWidth="1"/>
    <col min="11022" max="11024" width="6.42578125" style="4" customWidth="1"/>
    <col min="11025" max="11264" width="9.140625" style="4"/>
    <col min="11265" max="11265" width="7.42578125" style="4" customWidth="1"/>
    <col min="11266" max="11266" width="33.85546875" style="4" customWidth="1"/>
    <col min="11267" max="11267" width="11.5703125" style="4" customWidth="1"/>
    <col min="11268" max="11269" width="19.5703125" style="4" customWidth="1"/>
    <col min="11270" max="11270" width="11.5703125" style="4" customWidth="1"/>
    <col min="11271" max="11271" width="27.7109375" style="4" customWidth="1"/>
    <col min="11272" max="11277" width="0" style="4" hidden="1" customWidth="1"/>
    <col min="11278" max="11280" width="6.42578125" style="4" customWidth="1"/>
    <col min="11281" max="11520" width="9.140625" style="4"/>
    <col min="11521" max="11521" width="7.42578125" style="4" customWidth="1"/>
    <col min="11522" max="11522" width="33.85546875" style="4" customWidth="1"/>
    <col min="11523" max="11523" width="11.5703125" style="4" customWidth="1"/>
    <col min="11524" max="11525" width="19.5703125" style="4" customWidth="1"/>
    <col min="11526" max="11526" width="11.5703125" style="4" customWidth="1"/>
    <col min="11527" max="11527" width="27.7109375" style="4" customWidth="1"/>
    <col min="11528" max="11533" width="0" style="4" hidden="1" customWidth="1"/>
    <col min="11534" max="11536" width="6.42578125" style="4" customWidth="1"/>
    <col min="11537" max="11776" width="9.140625" style="4"/>
    <col min="11777" max="11777" width="7.42578125" style="4" customWidth="1"/>
    <col min="11778" max="11778" width="33.85546875" style="4" customWidth="1"/>
    <col min="11779" max="11779" width="11.5703125" style="4" customWidth="1"/>
    <col min="11780" max="11781" width="19.5703125" style="4" customWidth="1"/>
    <col min="11782" max="11782" width="11.5703125" style="4" customWidth="1"/>
    <col min="11783" max="11783" width="27.7109375" style="4" customWidth="1"/>
    <col min="11784" max="11789" width="0" style="4" hidden="1" customWidth="1"/>
    <col min="11790" max="11792" width="6.42578125" style="4" customWidth="1"/>
    <col min="11793" max="12032" width="9.140625" style="4"/>
    <col min="12033" max="12033" width="7.42578125" style="4" customWidth="1"/>
    <col min="12034" max="12034" width="33.85546875" style="4" customWidth="1"/>
    <col min="12035" max="12035" width="11.5703125" style="4" customWidth="1"/>
    <col min="12036" max="12037" width="19.5703125" style="4" customWidth="1"/>
    <col min="12038" max="12038" width="11.5703125" style="4" customWidth="1"/>
    <col min="12039" max="12039" width="27.7109375" style="4" customWidth="1"/>
    <col min="12040" max="12045" width="0" style="4" hidden="1" customWidth="1"/>
    <col min="12046" max="12048" width="6.42578125" style="4" customWidth="1"/>
    <col min="12049" max="12288" width="9.140625" style="4"/>
    <col min="12289" max="12289" width="7.42578125" style="4" customWidth="1"/>
    <col min="12290" max="12290" width="33.85546875" style="4" customWidth="1"/>
    <col min="12291" max="12291" width="11.5703125" style="4" customWidth="1"/>
    <col min="12292" max="12293" width="19.5703125" style="4" customWidth="1"/>
    <col min="12294" max="12294" width="11.5703125" style="4" customWidth="1"/>
    <col min="12295" max="12295" width="27.7109375" style="4" customWidth="1"/>
    <col min="12296" max="12301" width="0" style="4" hidden="1" customWidth="1"/>
    <col min="12302" max="12304" width="6.42578125" style="4" customWidth="1"/>
    <col min="12305" max="12544" width="9.140625" style="4"/>
    <col min="12545" max="12545" width="7.42578125" style="4" customWidth="1"/>
    <col min="12546" max="12546" width="33.85546875" style="4" customWidth="1"/>
    <col min="12547" max="12547" width="11.5703125" style="4" customWidth="1"/>
    <col min="12548" max="12549" width="19.5703125" style="4" customWidth="1"/>
    <col min="12550" max="12550" width="11.5703125" style="4" customWidth="1"/>
    <col min="12551" max="12551" width="27.7109375" style="4" customWidth="1"/>
    <col min="12552" max="12557" width="0" style="4" hidden="1" customWidth="1"/>
    <col min="12558" max="12560" width="6.42578125" style="4" customWidth="1"/>
    <col min="12561" max="12800" width="9.140625" style="4"/>
    <col min="12801" max="12801" width="7.42578125" style="4" customWidth="1"/>
    <col min="12802" max="12802" width="33.85546875" style="4" customWidth="1"/>
    <col min="12803" max="12803" width="11.5703125" style="4" customWidth="1"/>
    <col min="12804" max="12805" width="19.5703125" style="4" customWidth="1"/>
    <col min="12806" max="12806" width="11.5703125" style="4" customWidth="1"/>
    <col min="12807" max="12807" width="27.7109375" style="4" customWidth="1"/>
    <col min="12808" max="12813" width="0" style="4" hidden="1" customWidth="1"/>
    <col min="12814" max="12816" width="6.42578125" style="4" customWidth="1"/>
    <col min="12817" max="13056" width="9.140625" style="4"/>
    <col min="13057" max="13057" width="7.42578125" style="4" customWidth="1"/>
    <col min="13058" max="13058" width="33.85546875" style="4" customWidth="1"/>
    <col min="13059" max="13059" width="11.5703125" style="4" customWidth="1"/>
    <col min="13060" max="13061" width="19.5703125" style="4" customWidth="1"/>
    <col min="13062" max="13062" width="11.5703125" style="4" customWidth="1"/>
    <col min="13063" max="13063" width="27.7109375" style="4" customWidth="1"/>
    <col min="13064" max="13069" width="0" style="4" hidden="1" customWidth="1"/>
    <col min="13070" max="13072" width="6.42578125" style="4" customWidth="1"/>
    <col min="13073" max="13312" width="9.140625" style="4"/>
    <col min="13313" max="13313" width="7.42578125" style="4" customWidth="1"/>
    <col min="13314" max="13314" width="33.85546875" style="4" customWidth="1"/>
    <col min="13315" max="13315" width="11.5703125" style="4" customWidth="1"/>
    <col min="13316" max="13317" width="19.5703125" style="4" customWidth="1"/>
    <col min="13318" max="13318" width="11.5703125" style="4" customWidth="1"/>
    <col min="13319" max="13319" width="27.7109375" style="4" customWidth="1"/>
    <col min="13320" max="13325" width="0" style="4" hidden="1" customWidth="1"/>
    <col min="13326" max="13328" width="6.42578125" style="4" customWidth="1"/>
    <col min="13329" max="13568" width="9.140625" style="4"/>
    <col min="13569" max="13569" width="7.42578125" style="4" customWidth="1"/>
    <col min="13570" max="13570" width="33.85546875" style="4" customWidth="1"/>
    <col min="13571" max="13571" width="11.5703125" style="4" customWidth="1"/>
    <col min="13572" max="13573" width="19.5703125" style="4" customWidth="1"/>
    <col min="13574" max="13574" width="11.5703125" style="4" customWidth="1"/>
    <col min="13575" max="13575" width="27.7109375" style="4" customWidth="1"/>
    <col min="13576" max="13581" width="0" style="4" hidden="1" customWidth="1"/>
    <col min="13582" max="13584" width="6.42578125" style="4" customWidth="1"/>
    <col min="13585" max="13824" width="9.140625" style="4"/>
    <col min="13825" max="13825" width="7.42578125" style="4" customWidth="1"/>
    <col min="13826" max="13826" width="33.85546875" style="4" customWidth="1"/>
    <col min="13827" max="13827" width="11.5703125" style="4" customWidth="1"/>
    <col min="13828" max="13829" width="19.5703125" style="4" customWidth="1"/>
    <col min="13830" max="13830" width="11.5703125" style="4" customWidth="1"/>
    <col min="13831" max="13831" width="27.7109375" style="4" customWidth="1"/>
    <col min="13832" max="13837" width="0" style="4" hidden="1" customWidth="1"/>
    <col min="13838" max="13840" width="6.42578125" style="4" customWidth="1"/>
    <col min="13841" max="14080" width="9.140625" style="4"/>
    <col min="14081" max="14081" width="7.42578125" style="4" customWidth="1"/>
    <col min="14082" max="14082" width="33.85546875" style="4" customWidth="1"/>
    <col min="14083" max="14083" width="11.5703125" style="4" customWidth="1"/>
    <col min="14084" max="14085" width="19.5703125" style="4" customWidth="1"/>
    <col min="14086" max="14086" width="11.5703125" style="4" customWidth="1"/>
    <col min="14087" max="14087" width="27.7109375" style="4" customWidth="1"/>
    <col min="14088" max="14093" width="0" style="4" hidden="1" customWidth="1"/>
    <col min="14094" max="14096" width="6.42578125" style="4" customWidth="1"/>
    <col min="14097" max="14336" width="9.140625" style="4"/>
    <col min="14337" max="14337" width="7.42578125" style="4" customWidth="1"/>
    <col min="14338" max="14338" width="33.85546875" style="4" customWidth="1"/>
    <col min="14339" max="14339" width="11.5703125" style="4" customWidth="1"/>
    <col min="14340" max="14341" width="19.5703125" style="4" customWidth="1"/>
    <col min="14342" max="14342" width="11.5703125" style="4" customWidth="1"/>
    <col min="14343" max="14343" width="27.7109375" style="4" customWidth="1"/>
    <col min="14344" max="14349" width="0" style="4" hidden="1" customWidth="1"/>
    <col min="14350" max="14352" width="6.42578125" style="4" customWidth="1"/>
    <col min="14353" max="14592" width="9.140625" style="4"/>
    <col min="14593" max="14593" width="7.42578125" style="4" customWidth="1"/>
    <col min="14594" max="14594" width="33.85546875" style="4" customWidth="1"/>
    <col min="14595" max="14595" width="11.5703125" style="4" customWidth="1"/>
    <col min="14596" max="14597" width="19.5703125" style="4" customWidth="1"/>
    <col min="14598" max="14598" width="11.5703125" style="4" customWidth="1"/>
    <col min="14599" max="14599" width="27.7109375" style="4" customWidth="1"/>
    <col min="14600" max="14605" width="0" style="4" hidden="1" customWidth="1"/>
    <col min="14606" max="14608" width="6.42578125" style="4" customWidth="1"/>
    <col min="14609" max="14848" width="9.140625" style="4"/>
    <col min="14849" max="14849" width="7.42578125" style="4" customWidth="1"/>
    <col min="14850" max="14850" width="33.85546875" style="4" customWidth="1"/>
    <col min="14851" max="14851" width="11.5703125" style="4" customWidth="1"/>
    <col min="14852" max="14853" width="19.5703125" style="4" customWidth="1"/>
    <col min="14854" max="14854" width="11.5703125" style="4" customWidth="1"/>
    <col min="14855" max="14855" width="27.7109375" style="4" customWidth="1"/>
    <col min="14856" max="14861" width="0" style="4" hidden="1" customWidth="1"/>
    <col min="14862" max="14864" width="6.42578125" style="4" customWidth="1"/>
    <col min="14865" max="15104" width="9.140625" style="4"/>
    <col min="15105" max="15105" width="7.42578125" style="4" customWidth="1"/>
    <col min="15106" max="15106" width="33.85546875" style="4" customWidth="1"/>
    <col min="15107" max="15107" width="11.5703125" style="4" customWidth="1"/>
    <col min="15108" max="15109" width="19.5703125" style="4" customWidth="1"/>
    <col min="15110" max="15110" width="11.5703125" style="4" customWidth="1"/>
    <col min="15111" max="15111" width="27.7109375" style="4" customWidth="1"/>
    <col min="15112" max="15117" width="0" style="4" hidden="1" customWidth="1"/>
    <col min="15118" max="15120" width="6.42578125" style="4" customWidth="1"/>
    <col min="15121" max="15360" width="9.140625" style="4"/>
    <col min="15361" max="15361" width="7.42578125" style="4" customWidth="1"/>
    <col min="15362" max="15362" width="33.85546875" style="4" customWidth="1"/>
    <col min="15363" max="15363" width="11.5703125" style="4" customWidth="1"/>
    <col min="15364" max="15365" width="19.5703125" style="4" customWidth="1"/>
    <col min="15366" max="15366" width="11.5703125" style="4" customWidth="1"/>
    <col min="15367" max="15367" width="27.7109375" style="4" customWidth="1"/>
    <col min="15368" max="15373" width="0" style="4" hidden="1" customWidth="1"/>
    <col min="15374" max="15376" width="6.42578125" style="4" customWidth="1"/>
    <col min="15377" max="15616" width="9.140625" style="4"/>
    <col min="15617" max="15617" width="7.42578125" style="4" customWidth="1"/>
    <col min="15618" max="15618" width="33.85546875" style="4" customWidth="1"/>
    <col min="15619" max="15619" width="11.5703125" style="4" customWidth="1"/>
    <col min="15620" max="15621" width="19.5703125" style="4" customWidth="1"/>
    <col min="15622" max="15622" width="11.5703125" style="4" customWidth="1"/>
    <col min="15623" max="15623" width="27.7109375" style="4" customWidth="1"/>
    <col min="15624" max="15629" width="0" style="4" hidden="1" customWidth="1"/>
    <col min="15630" max="15632" width="6.42578125" style="4" customWidth="1"/>
    <col min="15633" max="15872" width="9.140625" style="4"/>
    <col min="15873" max="15873" width="7.42578125" style="4" customWidth="1"/>
    <col min="15874" max="15874" width="33.85546875" style="4" customWidth="1"/>
    <col min="15875" max="15875" width="11.5703125" style="4" customWidth="1"/>
    <col min="15876" max="15877" width="19.5703125" style="4" customWidth="1"/>
    <col min="15878" max="15878" width="11.5703125" style="4" customWidth="1"/>
    <col min="15879" max="15879" width="27.7109375" style="4" customWidth="1"/>
    <col min="15880" max="15885" width="0" style="4" hidden="1" customWidth="1"/>
    <col min="15886" max="15888" width="6.42578125" style="4" customWidth="1"/>
    <col min="15889" max="16128" width="9.140625" style="4"/>
    <col min="16129" max="16129" width="7.42578125" style="4" customWidth="1"/>
    <col min="16130" max="16130" width="33.85546875" style="4" customWidth="1"/>
    <col min="16131" max="16131" width="11.5703125" style="4" customWidth="1"/>
    <col min="16132" max="16133" width="19.5703125" style="4" customWidth="1"/>
    <col min="16134" max="16134" width="11.5703125" style="4" customWidth="1"/>
    <col min="16135" max="16135" width="27.7109375" style="4" customWidth="1"/>
    <col min="16136" max="16141" width="0" style="4" hidden="1" customWidth="1"/>
    <col min="16142" max="16144" width="6.42578125" style="4" customWidth="1"/>
    <col min="16145" max="16384" width="9.140625" style="4"/>
  </cols>
  <sheetData>
    <row r="1" spans="1:13" ht="15.75" x14ac:dyDescent="0.25">
      <c r="D1" s="3"/>
    </row>
    <row r="2" spans="1:13" ht="15.75" customHeight="1" x14ac:dyDescent="0.25">
      <c r="A2" s="127" t="s">
        <v>0</v>
      </c>
      <c r="B2" s="127"/>
      <c r="C2" s="127"/>
      <c r="D2" s="127"/>
      <c r="E2" s="127"/>
      <c r="F2" s="127"/>
      <c r="G2" s="127"/>
    </row>
    <row r="3" spans="1:13" ht="15.75" customHeight="1" x14ac:dyDescent="0.25">
      <c r="A3" s="128" t="s">
        <v>277</v>
      </c>
      <c r="B3" s="128"/>
      <c r="C3" s="128"/>
      <c r="D3" s="128"/>
      <c r="E3" s="128"/>
      <c r="F3" s="128"/>
      <c r="G3" s="128"/>
    </row>
    <row r="4" spans="1:13" x14ac:dyDescent="0.25">
      <c r="B4" s="5"/>
      <c r="C4" s="5"/>
      <c r="D4" s="5"/>
      <c r="E4" s="5"/>
      <c r="F4" s="5"/>
      <c r="G4" s="5"/>
    </row>
    <row r="5" spans="1:13" ht="54" customHeight="1" x14ac:dyDescent="0.25">
      <c r="A5" s="6" t="s">
        <v>2</v>
      </c>
      <c r="B5" s="6" t="s">
        <v>3</v>
      </c>
      <c r="C5" s="6" t="s">
        <v>4</v>
      </c>
      <c r="D5" s="6" t="s">
        <v>5</v>
      </c>
      <c r="E5" s="7" t="s">
        <v>6</v>
      </c>
      <c r="F5" s="8" t="s">
        <v>7</v>
      </c>
      <c r="G5" s="7" t="s">
        <v>8</v>
      </c>
      <c r="H5" s="129" t="s">
        <v>9</v>
      </c>
      <c r="I5" s="130"/>
      <c r="J5" s="131"/>
      <c r="K5" s="129" t="s">
        <v>10</v>
      </c>
      <c r="L5" s="130"/>
      <c r="M5" s="131"/>
    </row>
    <row r="6" spans="1:13" ht="25.5" x14ac:dyDescent="0.25">
      <c r="A6" s="9" t="s">
        <v>11</v>
      </c>
      <c r="B6" s="10" t="s">
        <v>12</v>
      </c>
      <c r="C6" s="9" t="s">
        <v>13</v>
      </c>
      <c r="D6" s="11">
        <f>D7+D16+D23+D24+D27</f>
        <v>1645499.4</v>
      </c>
      <c r="E6" s="11">
        <f>E7+E16+E23+E24+E27</f>
        <v>1684295.0990000002</v>
      </c>
      <c r="F6" s="11">
        <f>E6/D6*100</f>
        <v>102.35768539326118</v>
      </c>
      <c r="G6" s="11"/>
      <c r="H6" s="12" t="e">
        <f>#REF!/#REF!*10</f>
        <v>#REF!</v>
      </c>
      <c r="I6" s="12" t="e">
        <f>#REF!/#REF!*10</f>
        <v>#REF!</v>
      </c>
      <c r="J6" s="12">
        <f>F6/E6*10</f>
        <v>6.0771824043205365E-4</v>
      </c>
      <c r="K6" s="12" t="e">
        <f>#REF!/#REF!*10</f>
        <v>#REF!</v>
      </c>
      <c r="L6" s="12" t="e">
        <f>#REF!/#REF!*10</f>
        <v>#REF!</v>
      </c>
      <c r="M6" s="12">
        <f>G6/F6*10</f>
        <v>0</v>
      </c>
    </row>
    <row r="7" spans="1:13" x14ac:dyDescent="0.25">
      <c r="A7" s="13" t="s">
        <v>14</v>
      </c>
      <c r="B7" s="10" t="s">
        <v>15</v>
      </c>
      <c r="C7" s="9" t="s">
        <v>13</v>
      </c>
      <c r="D7" s="11">
        <f>D9+D13+D14+D15</f>
        <v>229186</v>
      </c>
      <c r="E7" s="11">
        <f>E9+E13+E14+E15</f>
        <v>220851.83799999999</v>
      </c>
      <c r="F7" s="11">
        <f t="shared" ref="F7:F69" si="0">E7/D7*100</f>
        <v>96.363581545120553</v>
      </c>
      <c r="G7" s="11"/>
      <c r="H7" s="12">
        <f t="shared" ref="H7:H75" si="1">I7+J7</f>
        <v>134059</v>
      </c>
      <c r="I7" s="12">
        <f>I9+I13+I14+I15</f>
        <v>98836</v>
      </c>
      <c r="J7" s="12">
        <f>J9+J13+J14+J15</f>
        <v>35223</v>
      </c>
      <c r="K7" s="12">
        <f t="shared" ref="K7:K75" si="2">L7+M7</f>
        <v>149776</v>
      </c>
      <c r="L7" s="12">
        <f>L9+L13+L14+L15</f>
        <v>110309</v>
      </c>
      <c r="M7" s="12">
        <f>M9+M13+M14+M15</f>
        <v>39467</v>
      </c>
    </row>
    <row r="8" spans="1:13" x14ac:dyDescent="0.25">
      <c r="A8" s="14"/>
      <c r="B8" s="15" t="s">
        <v>16</v>
      </c>
      <c r="C8" s="16"/>
      <c r="D8" s="17"/>
      <c r="E8" s="18"/>
      <c r="F8" s="11"/>
      <c r="G8" s="11"/>
      <c r="H8" s="12"/>
      <c r="I8" s="19"/>
      <c r="J8" s="19"/>
      <c r="K8" s="12"/>
      <c r="L8" s="19"/>
      <c r="M8" s="19"/>
    </row>
    <row r="9" spans="1:13" x14ac:dyDescent="0.25">
      <c r="A9" s="14" t="s">
        <v>17</v>
      </c>
      <c r="B9" s="20" t="s">
        <v>18</v>
      </c>
      <c r="C9" s="16" t="s">
        <v>13</v>
      </c>
      <c r="D9" s="17">
        <f>D10+D11+D12</f>
        <v>26036</v>
      </c>
      <c r="E9" s="17">
        <f>E10+E11+E12</f>
        <v>29489.119000000002</v>
      </c>
      <c r="F9" s="11">
        <f t="shared" si="0"/>
        <v>113.26286295897989</v>
      </c>
      <c r="G9" s="11"/>
      <c r="H9" s="12">
        <f t="shared" si="1"/>
        <v>46548</v>
      </c>
      <c r="I9" s="21">
        <f>I10+I11+I12</f>
        <v>39884</v>
      </c>
      <c r="J9" s="21">
        <f>J10+J11+J12</f>
        <v>6664</v>
      </c>
      <c r="K9" s="12">
        <f t="shared" si="2"/>
        <v>46552</v>
      </c>
      <c r="L9" s="21">
        <f>L10+L11+L12</f>
        <v>39885</v>
      </c>
      <c r="M9" s="21">
        <f>M10+M11+M12</f>
        <v>6667</v>
      </c>
    </row>
    <row r="10" spans="1:13" ht="102" x14ac:dyDescent="0.25">
      <c r="A10" s="22" t="s">
        <v>19</v>
      </c>
      <c r="B10" s="15" t="s">
        <v>20</v>
      </c>
      <c r="C10" s="16" t="s">
        <v>13</v>
      </c>
      <c r="D10" s="17">
        <v>3894</v>
      </c>
      <c r="E10" s="17">
        <f>[1]январь!I13+[1]февраль!I13+[1]март!I13+[1]апрель!I13+[1]май!I13+[1]июнь!I13+[1]июль!I13+[1]август!I13+[1]сентябрь!I13+[1]октябрь!I13+[1]ноябрь!I13+[1]декабрь!I13</f>
        <v>5089.4089999999997</v>
      </c>
      <c r="F10" s="11">
        <f t="shared" si="0"/>
        <v>130.6987416538264</v>
      </c>
      <c r="G10" s="20" t="s">
        <v>278</v>
      </c>
      <c r="H10" s="12">
        <f t="shared" si="1"/>
        <v>35374</v>
      </c>
      <c r="I10" s="23">
        <v>34362</v>
      </c>
      <c r="J10" s="23">
        <v>1012</v>
      </c>
      <c r="K10" s="12">
        <f t="shared" si="2"/>
        <v>35375</v>
      </c>
      <c r="L10" s="23">
        <v>34362</v>
      </c>
      <c r="M10" s="23">
        <v>1013</v>
      </c>
    </row>
    <row r="11" spans="1:13" x14ac:dyDescent="0.25">
      <c r="A11" s="22" t="s">
        <v>22</v>
      </c>
      <c r="B11" s="15" t="s">
        <v>23</v>
      </c>
      <c r="C11" s="16" t="s">
        <v>13</v>
      </c>
      <c r="D11" s="17">
        <v>0</v>
      </c>
      <c r="E11" s="17">
        <f>[1]январь!I14+[1]февраль!I14+[1]март!I14+[1]апрель!I14+[1]май!I14+[1]июнь!I14+[1]июль!I14+[1]август!I14+[1]сентябрь!I14+[1]октябрь!I14+[1]ноябрь!I14+[1]декабрь!I14</f>
        <v>0</v>
      </c>
      <c r="F11" s="11"/>
      <c r="G11" s="11"/>
      <c r="H11" s="12">
        <f t="shared" si="1"/>
        <v>1717</v>
      </c>
      <c r="I11" s="23">
        <v>0</v>
      </c>
      <c r="J11" s="23">
        <v>1717</v>
      </c>
      <c r="K11" s="12">
        <f t="shared" si="2"/>
        <v>1718</v>
      </c>
      <c r="L11" s="23">
        <v>0</v>
      </c>
      <c r="M11" s="23">
        <v>1718</v>
      </c>
    </row>
    <row r="12" spans="1:13" ht="382.5" x14ac:dyDescent="0.25">
      <c r="A12" s="22" t="s">
        <v>24</v>
      </c>
      <c r="B12" s="15" t="s">
        <v>25</v>
      </c>
      <c r="C12" s="16" t="s">
        <v>13</v>
      </c>
      <c r="D12" s="17">
        <v>22142</v>
      </c>
      <c r="E12" s="17">
        <f>[1]январь!I15+[1]февраль!I15+[1]март!I15+[1]апрель!I15+[1]май!I15+[1]июнь!I15+[1]июль!I15+[1]август!I15+[1]сентябрь!I15+[1]октябрь!I15+[1]ноябрь!I15+[1]декабрь!I15</f>
        <v>24399.710000000003</v>
      </c>
      <c r="F12" s="11">
        <f t="shared" si="0"/>
        <v>110.19650438081476</v>
      </c>
      <c r="G12" s="20" t="s">
        <v>279</v>
      </c>
      <c r="H12" s="12">
        <f t="shared" si="1"/>
        <v>9457</v>
      </c>
      <c r="I12" s="23">
        <v>5522</v>
      </c>
      <c r="J12" s="23">
        <v>3935</v>
      </c>
      <c r="K12" s="12">
        <f t="shared" si="2"/>
        <v>9459</v>
      </c>
      <c r="L12" s="23">
        <v>5523</v>
      </c>
      <c r="M12" s="23">
        <v>3936</v>
      </c>
    </row>
    <row r="13" spans="1:13" ht="63.75" x14ac:dyDescent="0.25">
      <c r="A13" s="14" t="s">
        <v>27</v>
      </c>
      <c r="B13" s="20" t="s">
        <v>28</v>
      </c>
      <c r="C13" s="16" t="s">
        <v>13</v>
      </c>
      <c r="D13" s="17">
        <v>30801</v>
      </c>
      <c r="E13" s="17">
        <f>[1]январь!I16+[1]февраль!I16+[1]март!I16+[1]апрель!I16+[1]май!I16+[1]июнь!I16+[1]июль!I16+[1]август!I16+[1]сентябрь!I16+[1]октябрь!I16+[1]ноябрь!I16+[1]декабрь!I16</f>
        <v>48454.185000000005</v>
      </c>
      <c r="F13" s="11">
        <f t="shared" si="0"/>
        <v>157.31367488068571</v>
      </c>
      <c r="G13" s="20" t="s">
        <v>280</v>
      </c>
      <c r="H13" s="12">
        <f t="shared" si="1"/>
        <v>19506</v>
      </c>
      <c r="I13" s="23">
        <v>10338</v>
      </c>
      <c r="J13" s="23">
        <v>9168</v>
      </c>
      <c r="K13" s="12">
        <f t="shared" si="2"/>
        <v>19505</v>
      </c>
      <c r="L13" s="23">
        <v>10338</v>
      </c>
      <c r="M13" s="23">
        <v>9167</v>
      </c>
    </row>
    <row r="14" spans="1:13" ht="127.5" x14ac:dyDescent="0.25">
      <c r="A14" s="14" t="s">
        <v>30</v>
      </c>
      <c r="B14" s="20" t="s">
        <v>31</v>
      </c>
      <c r="C14" s="16" t="s">
        <v>13</v>
      </c>
      <c r="D14" s="17">
        <v>15753</v>
      </c>
      <c r="E14" s="17">
        <f>[1]январь!I17+[1]февраль!I17+[1]март!I17+[1]апрель!I17+[1]май!I17+[1]июнь!I17+[1]июль!I17+[1]август!I17+[1]сентябрь!I17+[1]октябрь!I17+[1]ноябрь!I17+[1]декабрь!I17</f>
        <v>15408.413</v>
      </c>
      <c r="F14" s="11">
        <f t="shared" si="0"/>
        <v>97.812562686472432</v>
      </c>
      <c r="G14" s="20" t="s">
        <v>281</v>
      </c>
      <c r="H14" s="12">
        <f t="shared" si="1"/>
        <v>0</v>
      </c>
      <c r="I14" s="23">
        <v>0</v>
      </c>
      <c r="J14" s="23">
        <v>0</v>
      </c>
      <c r="K14" s="12">
        <f t="shared" si="2"/>
        <v>15716</v>
      </c>
      <c r="L14" s="23">
        <v>11473</v>
      </c>
      <c r="M14" s="23">
        <v>4243</v>
      </c>
    </row>
    <row r="15" spans="1:13" ht="102" x14ac:dyDescent="0.25">
      <c r="A15" s="14" t="s">
        <v>33</v>
      </c>
      <c r="B15" s="20" t="s">
        <v>34</v>
      </c>
      <c r="C15" s="16" t="s">
        <v>13</v>
      </c>
      <c r="D15" s="17">
        <v>156596</v>
      </c>
      <c r="E15" s="17">
        <f>[1]январь!I18+[1]февраль!I18+[1]март!I18+[1]апрель!I18+[1]май!I18+[1]июнь!I18+[1]июль!I18+[1]август!I18+[1]сентябрь!I18+[1]октябрь!I18+[1]ноябрь!I18+[1]декабрь!I18</f>
        <v>127500.121</v>
      </c>
      <c r="F15" s="11">
        <f t="shared" si="0"/>
        <v>81.419781475899768</v>
      </c>
      <c r="G15" s="20" t="s">
        <v>282</v>
      </c>
      <c r="H15" s="12">
        <f t="shared" si="1"/>
        <v>68005</v>
      </c>
      <c r="I15" s="23">
        <v>48614</v>
      </c>
      <c r="J15" s="23">
        <v>19391</v>
      </c>
      <c r="K15" s="12">
        <f t="shared" si="2"/>
        <v>68003</v>
      </c>
      <c r="L15" s="23">
        <v>48613</v>
      </c>
      <c r="M15" s="23">
        <v>19390</v>
      </c>
    </row>
    <row r="16" spans="1:13" ht="27" customHeight="1" x14ac:dyDescent="0.25">
      <c r="A16" s="13" t="s">
        <v>36</v>
      </c>
      <c r="B16" s="10" t="s">
        <v>37</v>
      </c>
      <c r="C16" s="9" t="s">
        <v>13</v>
      </c>
      <c r="D16" s="11">
        <f>D18+D19+D20+D21+D22</f>
        <v>1036574.4</v>
      </c>
      <c r="E16" s="11">
        <f>E18+E19+E20+E21+E22</f>
        <v>1025295.0719999999</v>
      </c>
      <c r="F16" s="11">
        <f t="shared" si="0"/>
        <v>98.911865081753888</v>
      </c>
      <c r="G16" s="11"/>
      <c r="H16" s="12">
        <f t="shared" si="1"/>
        <v>247161</v>
      </c>
      <c r="I16" s="12">
        <f>I18+I19+I20+I22</f>
        <v>114675</v>
      </c>
      <c r="J16" s="12">
        <f>J18+J19+J20+J22</f>
        <v>132486</v>
      </c>
      <c r="K16" s="12">
        <f t="shared" si="2"/>
        <v>247160</v>
      </c>
      <c r="L16" s="12">
        <f>L18+L19+L20+L22</f>
        <v>114678</v>
      </c>
      <c r="M16" s="12">
        <f>M18+M19+M20+M22</f>
        <v>132482</v>
      </c>
    </row>
    <row r="17" spans="1:16" ht="16.149999999999999" customHeight="1" x14ac:dyDescent="0.25">
      <c r="A17" s="14"/>
      <c r="B17" s="15" t="s">
        <v>16</v>
      </c>
      <c r="C17" s="16"/>
      <c r="D17" s="17"/>
      <c r="E17" s="18"/>
      <c r="F17" s="11"/>
      <c r="G17" s="11"/>
      <c r="H17" s="12"/>
      <c r="I17" s="19"/>
      <c r="J17" s="19"/>
      <c r="K17" s="12"/>
      <c r="L17" s="19"/>
      <c r="M17" s="19"/>
    </row>
    <row r="18" spans="1:16" ht="89.25" x14ac:dyDescent="0.25">
      <c r="A18" s="14" t="s">
        <v>38</v>
      </c>
      <c r="B18" s="20" t="s">
        <v>39</v>
      </c>
      <c r="C18" s="16" t="s">
        <v>13</v>
      </c>
      <c r="D18" s="24">
        <v>907227.6</v>
      </c>
      <c r="E18" s="17">
        <f>[1]январь!I21+[1]февраль!I21+[1]март!I21+[1]апрель!I21+[1]май!I21+[1]июнь!I21+[1]июль!I21+[1]август!I21+[1]сентябрь!I21+[1]октябрь!I21+[1]ноябрь!I21+[1]декабрь!I21</f>
        <v>894162.52699999989</v>
      </c>
      <c r="F18" s="11">
        <f t="shared" si="0"/>
        <v>98.55989026347963</v>
      </c>
      <c r="G18" s="20" t="s">
        <v>283</v>
      </c>
      <c r="H18" s="12">
        <f t="shared" si="1"/>
        <v>222649</v>
      </c>
      <c r="I18" s="23">
        <v>103510</v>
      </c>
      <c r="J18" s="23">
        <v>119139</v>
      </c>
      <c r="K18" s="12">
        <f t="shared" si="2"/>
        <v>222651</v>
      </c>
      <c r="L18" s="23">
        <v>103512</v>
      </c>
      <c r="M18" s="23">
        <v>119139</v>
      </c>
    </row>
    <row r="19" spans="1:16" ht="25.5" x14ac:dyDescent="0.25">
      <c r="A19" s="14" t="s">
        <v>41</v>
      </c>
      <c r="B19" s="20" t="s">
        <v>42</v>
      </c>
      <c r="C19" s="16" t="s">
        <v>13</v>
      </c>
      <c r="D19" s="24">
        <v>89815.8</v>
      </c>
      <c r="E19" s="17">
        <f>[1]январь!I22+[1]февраль!I22+[1]март!I22+[1]апрель!I22+[1]май!I22+[1]июнь!I22+[1]июль!I22+[1]август!I22+[1]сентябрь!I22+[1]октябрь!I22+[1]ноябрь!I22+[1]декабрь!I22</f>
        <v>86715.61</v>
      </c>
      <c r="F19" s="11">
        <f t="shared" si="0"/>
        <v>96.548279924022268</v>
      </c>
      <c r="G19" s="11"/>
      <c r="H19" s="12">
        <f t="shared" si="1"/>
        <v>19037</v>
      </c>
      <c r="I19" s="23">
        <v>8850</v>
      </c>
      <c r="J19" s="23">
        <v>10187</v>
      </c>
      <c r="K19" s="12">
        <f t="shared" si="2"/>
        <v>19036</v>
      </c>
      <c r="L19" s="23">
        <v>8851</v>
      </c>
      <c r="M19" s="23">
        <v>10185</v>
      </c>
    </row>
    <row r="20" spans="1:16" ht="25.5" x14ac:dyDescent="0.25">
      <c r="A20" s="14" t="s">
        <v>43</v>
      </c>
      <c r="B20" s="25" t="s">
        <v>44</v>
      </c>
      <c r="C20" s="16" t="s">
        <v>13</v>
      </c>
      <c r="D20" s="24">
        <v>5784</v>
      </c>
      <c r="E20" s="17">
        <f>[1]январь!I23+[1]февраль!I23+[1]март!I23+[1]апрель!I23+[1]май!I23+[1]июнь!I23+[1]июль!I23+[1]август!I23+[1]сентябрь!I23+[1]октябрь!I23+[1]ноябрь!I23+[1]декабрь!I23</f>
        <v>8161.4589999999998</v>
      </c>
      <c r="F20" s="11">
        <f t="shared" si="0"/>
        <v>141.10406293222684</v>
      </c>
      <c r="G20" s="11"/>
      <c r="H20" s="12">
        <f t="shared" si="1"/>
        <v>1244</v>
      </c>
      <c r="I20" s="23">
        <v>348</v>
      </c>
      <c r="J20" s="23">
        <v>896</v>
      </c>
      <c r="K20" s="12">
        <f t="shared" si="2"/>
        <v>1244</v>
      </c>
      <c r="L20" s="23">
        <v>349</v>
      </c>
      <c r="M20" s="23">
        <v>895</v>
      </c>
    </row>
    <row r="21" spans="1:16" ht="25.5" x14ac:dyDescent="0.25">
      <c r="A21" s="14" t="s">
        <v>45</v>
      </c>
      <c r="B21" s="25" t="s">
        <v>46</v>
      </c>
      <c r="C21" s="16" t="s">
        <v>13</v>
      </c>
      <c r="D21" s="24">
        <v>9252</v>
      </c>
      <c r="E21" s="17">
        <f>[1]январь!I24+[1]февраль!I24+[1]март!I24+[1]апрель!I24+[1]май!I24+[1]июнь!I24+[1]июль!I24+[1]август!I24+[1]сентябрь!I24+[1]октябрь!I24+[1]ноябрь!I24+[1]декабрь!I24</f>
        <v>11955.279</v>
      </c>
      <c r="F21" s="11">
        <f t="shared" si="0"/>
        <v>129.21832036316471</v>
      </c>
      <c r="G21" s="11"/>
      <c r="H21" s="12"/>
      <c r="I21" s="23"/>
      <c r="J21" s="23"/>
      <c r="K21" s="12"/>
      <c r="L21" s="23"/>
      <c r="M21" s="23"/>
    </row>
    <row r="22" spans="1:16" ht="25.5" x14ac:dyDescent="0.25">
      <c r="A22" s="14" t="s">
        <v>47</v>
      </c>
      <c r="B22" s="25" t="s">
        <v>48</v>
      </c>
      <c r="C22" s="16" t="s">
        <v>13</v>
      </c>
      <c r="D22" s="24">
        <v>24495</v>
      </c>
      <c r="E22" s="17">
        <f>[1]январь!I25+[1]февраль!I25+[1]март!I25+[1]апрель!I25+[1]май!I25+[1]июнь!I25+[1]июль!I25+[1]август!I25+[1]сентябрь!I25+[1]октябрь!I25+[1]ноябрь!I25+[1]декабрь!I25</f>
        <v>24300.196999999996</v>
      </c>
      <c r="F22" s="11">
        <f t="shared" si="0"/>
        <v>99.204723412941405</v>
      </c>
      <c r="G22" s="11"/>
      <c r="H22" s="12">
        <f t="shared" si="1"/>
        <v>4231</v>
      </c>
      <c r="I22" s="23">
        <v>1967</v>
      </c>
      <c r="J22" s="23">
        <v>2264</v>
      </c>
      <c r="K22" s="12">
        <f t="shared" si="2"/>
        <v>4229</v>
      </c>
      <c r="L22" s="23">
        <v>1966</v>
      </c>
      <c r="M22" s="23">
        <v>2263</v>
      </c>
    </row>
    <row r="23" spans="1:16" ht="38.25" x14ac:dyDescent="0.25">
      <c r="A23" s="13" t="s">
        <v>49</v>
      </c>
      <c r="B23" s="10" t="s">
        <v>50</v>
      </c>
      <c r="C23" s="9" t="s">
        <v>13</v>
      </c>
      <c r="D23" s="11">
        <v>170914</v>
      </c>
      <c r="E23" s="11">
        <f>[1]январь!I26+[1]февраль!I26+[1]март!I26+[1]апрель!I26+[1]май!I26+[1]июнь!I26+[1]июль!I26+[1]август!I26+[1]сентябрь!I26+[1]октябрь!I26+[1]ноябрь!I26+[1]декабрь!I26</f>
        <v>170822.147</v>
      </c>
      <c r="F23" s="11">
        <f t="shared" si="0"/>
        <v>99.946257767064139</v>
      </c>
      <c r="G23" s="20" t="s">
        <v>51</v>
      </c>
      <c r="H23" s="12">
        <f t="shared" si="1"/>
        <v>80110</v>
      </c>
      <c r="I23" s="23">
        <v>47919</v>
      </c>
      <c r="J23" s="23">
        <v>32191</v>
      </c>
      <c r="K23" s="12">
        <f t="shared" si="2"/>
        <v>80107</v>
      </c>
      <c r="L23" s="23">
        <v>47918</v>
      </c>
      <c r="M23" s="23">
        <v>32189</v>
      </c>
      <c r="N23" s="77"/>
      <c r="O23" s="77"/>
      <c r="P23" s="77"/>
    </row>
    <row r="24" spans="1:16" ht="89.25" x14ac:dyDescent="0.25">
      <c r="A24" s="13" t="s">
        <v>52</v>
      </c>
      <c r="B24" s="10" t="s">
        <v>53</v>
      </c>
      <c r="C24" s="9" t="s">
        <v>13</v>
      </c>
      <c r="D24" s="26">
        <v>127408</v>
      </c>
      <c r="E24" s="11">
        <f>[1]январь!I27+[1]февраль!I27+[1]март!I27+[1]апрель!I27+[1]май!I27+[1]июнь!I27+[1]июль!I27+[1]август!I27+[1]сентябрь!I27+[1]октябрь!I27+[1]ноябрь!I27+[1]декабрь!I27</f>
        <v>174307.14</v>
      </c>
      <c r="F24" s="11">
        <f t="shared" si="0"/>
        <v>136.81020030139393</v>
      </c>
      <c r="G24" s="20" t="s">
        <v>57</v>
      </c>
      <c r="H24" s="12">
        <f t="shared" si="1"/>
        <v>41921</v>
      </c>
      <c r="I24" s="23">
        <v>33030</v>
      </c>
      <c r="J24" s="23">
        <v>8891</v>
      </c>
      <c r="K24" s="12">
        <f t="shared" si="2"/>
        <v>41921</v>
      </c>
      <c r="L24" s="23">
        <v>33030</v>
      </c>
      <c r="M24" s="23">
        <v>8891</v>
      </c>
    </row>
    <row r="25" spans="1:16" x14ac:dyDescent="0.25">
      <c r="A25" s="13"/>
      <c r="B25" s="15" t="s">
        <v>16</v>
      </c>
      <c r="C25" s="27"/>
      <c r="D25" s="21"/>
      <c r="E25" s="17"/>
      <c r="F25" s="11"/>
      <c r="G25" s="20"/>
      <c r="H25" s="12"/>
      <c r="I25" s="19"/>
      <c r="J25" s="19"/>
      <c r="K25" s="12"/>
      <c r="L25" s="19"/>
      <c r="M25" s="19"/>
    </row>
    <row r="26" spans="1:16" ht="89.25" x14ac:dyDescent="0.25">
      <c r="A26" s="13" t="s">
        <v>55</v>
      </c>
      <c r="B26" s="20" t="s">
        <v>56</v>
      </c>
      <c r="C26" s="16" t="s">
        <v>13</v>
      </c>
      <c r="D26" s="24">
        <v>114667</v>
      </c>
      <c r="E26" s="17">
        <f>E24*0.9</f>
        <v>156876.42600000001</v>
      </c>
      <c r="F26" s="11">
        <f t="shared" si="0"/>
        <v>136.81043892314267</v>
      </c>
      <c r="G26" s="20" t="s">
        <v>57</v>
      </c>
      <c r="H26" s="12">
        <f t="shared" si="1"/>
        <v>10954</v>
      </c>
      <c r="I26" s="23">
        <v>9600</v>
      </c>
      <c r="J26" s="23">
        <v>1354</v>
      </c>
      <c r="K26" s="12">
        <f t="shared" si="2"/>
        <v>10952</v>
      </c>
      <c r="L26" s="23">
        <v>9599</v>
      </c>
      <c r="M26" s="23">
        <v>1353</v>
      </c>
    </row>
    <row r="27" spans="1:16" x14ac:dyDescent="0.25">
      <c r="A27" s="13" t="s">
        <v>58</v>
      </c>
      <c r="B27" s="10" t="s">
        <v>59</v>
      </c>
      <c r="C27" s="9" t="s">
        <v>13</v>
      </c>
      <c r="D27" s="11">
        <f>D29+D30+D31+D32+D33+D34+D35+D36+D44+D45+D46+D47</f>
        <v>81417</v>
      </c>
      <c r="E27" s="11">
        <f>E29+E30+E31+E32+E33+E34+E35+E36+E44+E45+E46+E47</f>
        <v>93018.902000000002</v>
      </c>
      <c r="F27" s="11">
        <f t="shared" si="0"/>
        <v>114.24997482098334</v>
      </c>
      <c r="G27" s="20"/>
      <c r="H27" s="12">
        <f t="shared" si="1"/>
        <v>18713</v>
      </c>
      <c r="I27" s="28">
        <f>I29+I30+I31+I32+I33+I34+I35+I36+I44</f>
        <v>10838</v>
      </c>
      <c r="J27" s="28">
        <f>J29+J30+J31+J32+J33+J34+J35+J36+J44</f>
        <v>7875</v>
      </c>
      <c r="K27" s="12">
        <f t="shared" si="2"/>
        <v>18702</v>
      </c>
      <c r="L27" s="28">
        <f>L29+L30+L31+L32+L33+L34+L35+L36+L44</f>
        <v>10837</v>
      </c>
      <c r="M27" s="28">
        <f>M29+M30+M31+M32+M33+M34+M35+M36+M44</f>
        <v>7865</v>
      </c>
    </row>
    <row r="28" spans="1:16" x14ac:dyDescent="0.25">
      <c r="A28" s="14"/>
      <c r="B28" s="15" t="s">
        <v>16</v>
      </c>
      <c r="C28" s="16"/>
      <c r="D28" s="17"/>
      <c r="E28" s="18"/>
      <c r="F28" s="11"/>
      <c r="G28" s="20"/>
      <c r="H28" s="12"/>
      <c r="I28" s="19"/>
      <c r="J28" s="19"/>
      <c r="K28" s="12"/>
      <c r="L28" s="19"/>
      <c r="M28" s="19"/>
    </row>
    <row r="29" spans="1:16" ht="25.5" x14ac:dyDescent="0.25">
      <c r="A29" s="14" t="s">
        <v>60</v>
      </c>
      <c r="B29" s="20" t="s">
        <v>61</v>
      </c>
      <c r="C29" s="16" t="s">
        <v>13</v>
      </c>
      <c r="D29" s="17">
        <v>3154</v>
      </c>
      <c r="E29" s="17">
        <f>[1]январь!I32+[1]февраль!I32+[1]март!I32+[1]апрель!I32+[1]май!I32+[1]июнь!I32+[1]июль!I32+[1]август!I32+[1]сентябрь!I32+[1]октябрь!I32+[1]ноябрь!I32+[1]декабрь!I32</f>
        <v>3209.538</v>
      </c>
      <c r="F29" s="11">
        <f t="shared" si="0"/>
        <v>101.76087507926444</v>
      </c>
      <c r="G29" s="20" t="s">
        <v>62</v>
      </c>
      <c r="H29" s="12">
        <f t="shared" si="1"/>
        <v>412</v>
      </c>
      <c r="I29" s="23">
        <v>218</v>
      </c>
      <c r="J29" s="23">
        <v>194</v>
      </c>
      <c r="K29" s="12">
        <f t="shared" si="2"/>
        <v>411</v>
      </c>
      <c r="L29" s="23">
        <v>219</v>
      </c>
      <c r="M29" s="23">
        <v>192</v>
      </c>
    </row>
    <row r="30" spans="1:16" ht="25.5" x14ac:dyDescent="0.25">
      <c r="A30" s="14" t="s">
        <v>63</v>
      </c>
      <c r="B30" s="20" t="s">
        <v>64</v>
      </c>
      <c r="C30" s="16" t="s">
        <v>13</v>
      </c>
      <c r="D30" s="24">
        <v>8167</v>
      </c>
      <c r="E30" s="17">
        <f>[1]январь!I33+[1]февраль!I33+[1]март!I33+[1]апрель!I33+[1]май!I33+[1]июнь!I33+[1]июль!I33+[1]август!I33+[1]сентябрь!I33+[1]октябрь!I33+[1]ноябрь!I33+[1]декабрь!I33</f>
        <v>11526.489999999998</v>
      </c>
      <c r="F30" s="11">
        <f t="shared" si="0"/>
        <v>141.13493326802987</v>
      </c>
      <c r="G30" s="20" t="s">
        <v>62</v>
      </c>
      <c r="H30" s="12">
        <f t="shared" si="1"/>
        <v>4351</v>
      </c>
      <c r="I30" s="23">
        <v>2306</v>
      </c>
      <c r="J30" s="23">
        <v>2045</v>
      </c>
      <c r="K30" s="12">
        <f t="shared" si="2"/>
        <v>4353</v>
      </c>
      <c r="L30" s="23">
        <v>2307</v>
      </c>
      <c r="M30" s="23">
        <v>2046</v>
      </c>
    </row>
    <row r="31" spans="1:16" ht="76.5" x14ac:dyDescent="0.25">
      <c r="A31" s="14" t="s">
        <v>65</v>
      </c>
      <c r="B31" s="20" t="s">
        <v>66</v>
      </c>
      <c r="C31" s="16" t="s">
        <v>13</v>
      </c>
      <c r="D31" s="24">
        <v>670</v>
      </c>
      <c r="E31" s="17">
        <f>[1]январь!I34+[1]февраль!I34+[1]март!I34+[1]апрель!I34+[1]май!I34+[1]июнь!I34+[1]июль!I34+[1]август!I34+[1]сентябрь!I34+[1]октябрь!I34+[1]ноябрь!I34+[1]декабрь!I34</f>
        <v>1201.9940000000001</v>
      </c>
      <c r="F31" s="11">
        <f t="shared" si="0"/>
        <v>179.40208955223881</v>
      </c>
      <c r="G31" s="20" t="s">
        <v>67</v>
      </c>
      <c r="H31" s="12">
        <f t="shared" si="1"/>
        <v>128</v>
      </c>
      <c r="I31" s="23">
        <v>65</v>
      </c>
      <c r="J31" s="23">
        <v>63</v>
      </c>
      <c r="K31" s="12">
        <f t="shared" si="2"/>
        <v>127</v>
      </c>
      <c r="L31" s="23">
        <v>65</v>
      </c>
      <c r="M31" s="23">
        <v>62</v>
      </c>
    </row>
    <row r="32" spans="1:16" ht="63.75" x14ac:dyDescent="0.25">
      <c r="A32" s="14" t="s">
        <v>68</v>
      </c>
      <c r="B32" s="20" t="s">
        <v>69</v>
      </c>
      <c r="C32" s="16" t="s">
        <v>13</v>
      </c>
      <c r="D32" s="24">
        <v>10260</v>
      </c>
      <c r="E32" s="17">
        <f>[1]январь!I35+[1]февраль!I35+[1]март!I35+[1]апрель!I35+[1]май!I35+[1]июнь!I35+[1]июль!I35+[1]август!I35+[1]сентябрь!I35+[1]октябрь!I35+[1]ноябрь!I35+[1]декабрь!I35</f>
        <v>14585.699000000001</v>
      </c>
      <c r="F32" s="11">
        <f t="shared" si="0"/>
        <v>142.16080896686159</v>
      </c>
      <c r="G32" s="20" t="s">
        <v>70</v>
      </c>
      <c r="H32" s="12">
        <f t="shared" si="1"/>
        <v>3935</v>
      </c>
      <c r="I32" s="23">
        <v>1978</v>
      </c>
      <c r="J32" s="23">
        <v>1957</v>
      </c>
      <c r="K32" s="12">
        <f t="shared" si="2"/>
        <v>3935</v>
      </c>
      <c r="L32" s="23">
        <v>1977</v>
      </c>
      <c r="M32" s="23">
        <v>1958</v>
      </c>
    </row>
    <row r="33" spans="1:13" ht="25.5" x14ac:dyDescent="0.25">
      <c r="A33" s="14" t="s">
        <v>71</v>
      </c>
      <c r="B33" s="20" t="s">
        <v>72</v>
      </c>
      <c r="C33" s="16" t="s">
        <v>13</v>
      </c>
      <c r="D33" s="24">
        <v>0</v>
      </c>
      <c r="E33" s="17">
        <f>[1]январь!I36+[1]февраль!I36+[1]март!I36+[1]апрель!I36+[1]май!I36+[1]июнь!I36+[1]июль!I36+[1]август!I36+[1]сентябрь!I36+[1]октябрь!I36+[1]ноябрь!I36+[1]декабрь!I36</f>
        <v>0</v>
      </c>
      <c r="F33" s="11"/>
      <c r="G33" s="20"/>
      <c r="H33" s="12">
        <f t="shared" si="1"/>
        <v>2051</v>
      </c>
      <c r="I33" s="23">
        <v>2051</v>
      </c>
      <c r="J33" s="23">
        <v>0</v>
      </c>
      <c r="K33" s="12">
        <f t="shared" si="2"/>
        <v>2051</v>
      </c>
      <c r="L33" s="23">
        <v>2051</v>
      </c>
      <c r="M33" s="23">
        <v>0</v>
      </c>
    </row>
    <row r="34" spans="1:13" ht="25.5" x14ac:dyDescent="0.25">
      <c r="A34" s="14" t="s">
        <v>73</v>
      </c>
      <c r="B34" s="20" t="s">
        <v>74</v>
      </c>
      <c r="C34" s="16" t="s">
        <v>13</v>
      </c>
      <c r="D34" s="24">
        <v>298</v>
      </c>
      <c r="E34" s="17">
        <f>[1]январь!I37+[1]февраль!I37+[1]март!I37+[1]апрель!I37+[1]май!I37+[1]июнь!I37+[1]июль!I37+[1]август!I37+[1]сентябрь!I37+[1]октябрь!I37+[1]ноябрь!I37+[1]декабрь!I37</f>
        <v>577.76400000000001</v>
      </c>
      <c r="F34" s="11">
        <f t="shared" si="0"/>
        <v>193.88053691275169</v>
      </c>
      <c r="G34" s="20" t="s">
        <v>75</v>
      </c>
      <c r="H34" s="12">
        <f t="shared" si="1"/>
        <v>223</v>
      </c>
      <c r="I34" s="23">
        <v>118</v>
      </c>
      <c r="J34" s="23">
        <v>105</v>
      </c>
      <c r="K34" s="12">
        <f t="shared" si="2"/>
        <v>220</v>
      </c>
      <c r="L34" s="23">
        <v>117</v>
      </c>
      <c r="M34" s="23">
        <v>103</v>
      </c>
    </row>
    <row r="35" spans="1:13" ht="102" x14ac:dyDescent="0.25">
      <c r="A35" s="14" t="s">
        <v>76</v>
      </c>
      <c r="B35" s="20" t="s">
        <v>77</v>
      </c>
      <c r="C35" s="16" t="s">
        <v>13</v>
      </c>
      <c r="D35" s="24">
        <v>15172</v>
      </c>
      <c r="E35" s="17">
        <f>[1]январь!I38+[1]февраль!I38+[1]март!I38+[1]апрель!I38+[1]май!I38+[1]июнь!I38+[1]июль!I38+[1]август!I38+[1]сентябрь!I38+[1]октябрь!I38+[1]ноябрь!I38+[1]декабрь!I38</f>
        <v>16350.230000000001</v>
      </c>
      <c r="F35" s="11">
        <f t="shared" si="0"/>
        <v>107.76581861323491</v>
      </c>
      <c r="G35" s="20" t="s">
        <v>78</v>
      </c>
      <c r="H35" s="12">
        <f t="shared" si="1"/>
        <v>4747</v>
      </c>
      <c r="I35" s="23">
        <v>2516</v>
      </c>
      <c r="J35" s="23">
        <v>2231</v>
      </c>
      <c r="K35" s="12">
        <f t="shared" si="2"/>
        <v>4749</v>
      </c>
      <c r="L35" s="23">
        <v>2517</v>
      </c>
      <c r="M35" s="23">
        <v>2232</v>
      </c>
    </row>
    <row r="36" spans="1:13" x14ac:dyDescent="0.25">
      <c r="A36" s="29" t="s">
        <v>79</v>
      </c>
      <c r="B36" s="10" t="s">
        <v>80</v>
      </c>
      <c r="C36" s="9" t="s">
        <v>13</v>
      </c>
      <c r="D36" s="11">
        <f>D38+D39+D40+D41+D42+D43</f>
        <v>6013</v>
      </c>
      <c r="E36" s="11">
        <f>E38+E39+E40+E41+E42+E43</f>
        <v>6834.7440000000006</v>
      </c>
      <c r="F36" s="11">
        <f t="shared" si="0"/>
        <v>113.66612339930154</v>
      </c>
      <c r="G36" s="20"/>
      <c r="H36" s="12">
        <f t="shared" si="1"/>
        <v>825</v>
      </c>
      <c r="I36" s="28">
        <f>I38+I39+I40+I41+I42+I43</f>
        <v>448</v>
      </c>
      <c r="J36" s="28">
        <f>J38+J39+J40+J41+J42+J43</f>
        <v>377</v>
      </c>
      <c r="K36" s="12">
        <f t="shared" si="2"/>
        <v>816</v>
      </c>
      <c r="L36" s="28">
        <f>L38+L39+L40+L41+L42+L43</f>
        <v>446</v>
      </c>
      <c r="M36" s="28">
        <f>M38+M39+M40+M41+M42+M43</f>
        <v>370</v>
      </c>
    </row>
    <row r="37" spans="1:13" x14ac:dyDescent="0.25">
      <c r="A37" s="14"/>
      <c r="B37" s="15" t="s">
        <v>16</v>
      </c>
      <c r="C37" s="16"/>
      <c r="D37" s="61"/>
      <c r="E37" s="18"/>
      <c r="F37" s="11"/>
      <c r="G37" s="20"/>
      <c r="H37" s="12"/>
      <c r="I37" s="19"/>
      <c r="J37" s="19"/>
      <c r="K37" s="12"/>
      <c r="L37" s="19"/>
      <c r="M37" s="19"/>
    </row>
    <row r="38" spans="1:13" ht="15.75" customHeight="1" x14ac:dyDescent="0.25">
      <c r="A38" s="22" t="s">
        <v>81</v>
      </c>
      <c r="B38" s="20" t="s">
        <v>82</v>
      </c>
      <c r="C38" s="16" t="s">
        <v>13</v>
      </c>
      <c r="D38" s="24">
        <v>0</v>
      </c>
      <c r="E38" s="17">
        <f>[1]январь!I41+[1]февраль!I41+[1]март!I41+[1]апрель!I41+[1]май!I41+[1]июнь!I41+[1]июль!I41+[1]август!I41+[1]сентябрь!I41+[1]октябрь!I41+[1]ноябрь!I41+[1]декабрь!I41</f>
        <v>336.08299999999997</v>
      </c>
      <c r="F38" s="11"/>
      <c r="G38" s="20" t="s">
        <v>75</v>
      </c>
      <c r="H38" s="12">
        <f t="shared" si="1"/>
        <v>16</v>
      </c>
      <c r="I38" s="23">
        <v>8</v>
      </c>
      <c r="J38" s="23">
        <v>8</v>
      </c>
      <c r="K38" s="12">
        <f t="shared" si="2"/>
        <v>15</v>
      </c>
      <c r="L38" s="23">
        <v>9</v>
      </c>
      <c r="M38" s="23">
        <v>6</v>
      </c>
    </row>
    <row r="39" spans="1:13" ht="15.75" customHeight="1" x14ac:dyDescent="0.25">
      <c r="A39" s="22" t="s">
        <v>83</v>
      </c>
      <c r="B39" s="20" t="s">
        <v>84</v>
      </c>
      <c r="C39" s="16" t="s">
        <v>13</v>
      </c>
      <c r="D39" s="24">
        <v>522</v>
      </c>
      <c r="E39" s="17">
        <f>[1]январь!I42+[1]февраль!I42+[1]март!I42+[1]апрель!I42+[1]май!I42+[1]июнь!I42+[1]июль!I42+[1]август!I42+[1]сентябрь!I42+[1]октябрь!I42+[1]ноябрь!I42+[1]декабрь!I42</f>
        <v>1180.6330000000003</v>
      </c>
      <c r="F39" s="11">
        <f t="shared" si="0"/>
        <v>226.17490421455946</v>
      </c>
      <c r="G39" s="20" t="s">
        <v>284</v>
      </c>
      <c r="H39" s="12">
        <f t="shared" si="1"/>
        <v>197</v>
      </c>
      <c r="I39" s="23">
        <v>107</v>
      </c>
      <c r="J39" s="23">
        <v>90</v>
      </c>
      <c r="K39" s="12">
        <f t="shared" si="2"/>
        <v>195</v>
      </c>
      <c r="L39" s="23">
        <v>107</v>
      </c>
      <c r="M39" s="23">
        <v>88</v>
      </c>
    </row>
    <row r="40" spans="1:13" ht="38.25" x14ac:dyDescent="0.25">
      <c r="A40" s="22" t="s">
        <v>86</v>
      </c>
      <c r="B40" s="20" t="s">
        <v>87</v>
      </c>
      <c r="C40" s="16" t="s">
        <v>13</v>
      </c>
      <c r="D40" s="24">
        <v>0</v>
      </c>
      <c r="E40" s="17">
        <f>[1]январь!I43+[1]февраль!I43+[1]март!I43+[1]апрель!I43+[1]май!I43+[1]июнь!I43+[1]июль!I43+[1]август!I43+[1]сентябрь!I43+[1]октябрь!I43+[1]ноябрь!I43+[1]декабрь!I43</f>
        <v>0</v>
      </c>
      <c r="F40" s="11"/>
      <c r="G40" s="20"/>
      <c r="H40" s="12">
        <f t="shared" si="1"/>
        <v>311</v>
      </c>
      <c r="I40" s="23">
        <v>148</v>
      </c>
      <c r="J40" s="23">
        <v>163</v>
      </c>
      <c r="K40" s="12">
        <f t="shared" si="2"/>
        <v>309</v>
      </c>
      <c r="L40" s="23">
        <v>146</v>
      </c>
      <c r="M40" s="23">
        <v>163</v>
      </c>
    </row>
    <row r="41" spans="1:13" ht="25.5" x14ac:dyDescent="0.25">
      <c r="A41" s="22" t="s">
        <v>88</v>
      </c>
      <c r="B41" s="20" t="s">
        <v>89</v>
      </c>
      <c r="C41" s="16" t="s">
        <v>13</v>
      </c>
      <c r="D41" s="24">
        <v>1798</v>
      </c>
      <c r="E41" s="17">
        <f>[1]январь!I44+[1]февраль!I44+[1]март!I44+[1]апрель!I44+[1]май!I44+[1]июнь!I44+[1]июль!I44+[1]август!I44+[1]сентябрь!I44+[1]октябрь!I44+[1]ноябрь!I44+[1]декабрь!I44</f>
        <v>1808.229</v>
      </c>
      <c r="F41" s="11">
        <f t="shared" si="0"/>
        <v>100.56890989988875</v>
      </c>
      <c r="G41" s="20" t="s">
        <v>62</v>
      </c>
      <c r="H41" s="12">
        <f t="shared" si="1"/>
        <v>36</v>
      </c>
      <c r="I41" s="23">
        <v>19</v>
      </c>
      <c r="J41" s="23">
        <v>17</v>
      </c>
      <c r="K41" s="12">
        <f t="shared" si="2"/>
        <v>34</v>
      </c>
      <c r="L41" s="23">
        <v>18</v>
      </c>
      <c r="M41" s="23">
        <v>16</v>
      </c>
    </row>
    <row r="42" spans="1:13" ht="25.5" x14ac:dyDescent="0.25">
      <c r="A42" s="22" t="s">
        <v>90</v>
      </c>
      <c r="B42" s="20" t="s">
        <v>91</v>
      </c>
      <c r="C42" s="16" t="s">
        <v>13</v>
      </c>
      <c r="D42" s="24">
        <v>1377</v>
      </c>
      <c r="E42" s="17">
        <f>[1]январь!I45+[1]февраль!I45+[1]март!I45+[1]апрель!I45+[1]май!I45+[1]июнь!I45+[1]июль!I45+[1]август!I45+[1]сентябрь!I45+[1]октябрь!I45+[1]ноябрь!I45+[1]декабрь!I45</f>
        <v>1387</v>
      </c>
      <c r="F42" s="11">
        <f t="shared" si="0"/>
        <v>100.72621641249093</v>
      </c>
      <c r="G42" s="20" t="s">
        <v>62</v>
      </c>
      <c r="H42" s="12">
        <f t="shared" si="1"/>
        <v>265</v>
      </c>
      <c r="I42" s="23">
        <v>166</v>
      </c>
      <c r="J42" s="23">
        <v>99</v>
      </c>
      <c r="K42" s="12">
        <f t="shared" si="2"/>
        <v>263</v>
      </c>
      <c r="L42" s="23">
        <v>166</v>
      </c>
      <c r="M42" s="23">
        <v>97</v>
      </c>
    </row>
    <row r="43" spans="1:13" ht="76.5" x14ac:dyDescent="0.25">
      <c r="A43" s="22" t="s">
        <v>92</v>
      </c>
      <c r="B43" s="20" t="s">
        <v>93</v>
      </c>
      <c r="C43" s="16" t="s">
        <v>13</v>
      </c>
      <c r="D43" s="24">
        <v>2316</v>
      </c>
      <c r="E43" s="17">
        <f>[1]январь!I46+[1]февраль!I46+[1]март!I46+[1]апрель!I46+[1]май!I46+[1]июнь!I46+[1]июль!I46+[1]август!I46+[1]сентябрь!I46+[1]октябрь!I46+[1]ноябрь!I46+[1]декабрь!I46</f>
        <v>2122.799</v>
      </c>
      <c r="F43" s="11">
        <f t="shared" si="0"/>
        <v>91.657987910189988</v>
      </c>
      <c r="G43" s="20" t="s">
        <v>94</v>
      </c>
      <c r="H43" s="12">
        <f t="shared" si="1"/>
        <v>0</v>
      </c>
      <c r="I43" s="23">
        <v>0</v>
      </c>
      <c r="J43" s="23">
        <v>0</v>
      </c>
      <c r="K43" s="12">
        <f t="shared" si="2"/>
        <v>0</v>
      </c>
      <c r="L43" s="23">
        <v>0</v>
      </c>
      <c r="M43" s="23">
        <v>0</v>
      </c>
    </row>
    <row r="44" spans="1:13" ht="114.75" x14ac:dyDescent="0.25">
      <c r="A44" s="14" t="s">
        <v>95</v>
      </c>
      <c r="B44" s="20" t="s">
        <v>96</v>
      </c>
      <c r="C44" s="16" t="s">
        <v>13</v>
      </c>
      <c r="D44" s="24">
        <v>12046</v>
      </c>
      <c r="E44" s="17">
        <f>[1]январь!I47+[1]февраль!I47+[1]март!I47+[1]апрель!I47+[1]май!I47+[1]июнь!I47+[1]июль!I47+[1]август!I47+[1]сентябрь!I47+[1]октябрь!I47+[1]ноябрь!I47+[1]декабрь!I47</f>
        <v>13010.381000000001</v>
      </c>
      <c r="F44" s="11">
        <f t="shared" si="0"/>
        <v>108.00581935912336</v>
      </c>
      <c r="G44" s="20" t="s">
        <v>285</v>
      </c>
      <c r="H44" s="12">
        <f t="shared" si="1"/>
        <v>2041</v>
      </c>
      <c r="I44" s="23">
        <v>1138</v>
      </c>
      <c r="J44" s="23">
        <v>903</v>
      </c>
      <c r="K44" s="12">
        <f t="shared" si="2"/>
        <v>2040</v>
      </c>
      <c r="L44" s="23">
        <v>1138</v>
      </c>
      <c r="M44" s="23">
        <v>902</v>
      </c>
    </row>
    <row r="45" spans="1:13" ht="51" x14ac:dyDescent="0.25">
      <c r="A45" s="14" t="s">
        <v>98</v>
      </c>
      <c r="B45" s="20" t="s">
        <v>99</v>
      </c>
      <c r="C45" s="16" t="s">
        <v>13</v>
      </c>
      <c r="D45" s="24">
        <v>16131</v>
      </c>
      <c r="E45" s="17">
        <f>[1]январь!I48+[1]февраль!I48+[1]март!I48+[1]апрель!I48+[1]май!I48+[1]июнь!I48+[1]июль!I48+[1]август!I48+[1]сентябрь!I48+[1]октябрь!I48+[1]ноябрь!I48+[1]декабрь!I48</f>
        <v>15890.490000000002</v>
      </c>
      <c r="F45" s="11">
        <f t="shared" si="0"/>
        <v>98.509019899572252</v>
      </c>
      <c r="G45" s="20" t="s">
        <v>286</v>
      </c>
      <c r="H45" s="12"/>
      <c r="I45" s="23"/>
      <c r="J45" s="23"/>
      <c r="K45" s="12"/>
      <c r="L45" s="23"/>
      <c r="M45" s="23"/>
    </row>
    <row r="46" spans="1:13" ht="25.5" x14ac:dyDescent="0.25">
      <c r="A46" s="14" t="s">
        <v>100</v>
      </c>
      <c r="B46" s="20" t="s">
        <v>101</v>
      </c>
      <c r="C46" s="16" t="s">
        <v>13</v>
      </c>
      <c r="D46" s="24">
        <v>658</v>
      </c>
      <c r="E46" s="17">
        <f>[1]январь!I49+[1]февраль!I49+[1]март!I49+[1]апрель!I49+[1]май!I49+[1]июнь!I49+[1]июль!I49+[1]август!I49+[1]сентябрь!I49+[1]октябрь!I49+[1]ноябрь!I49+[1]декабрь!I49</f>
        <v>1169.643</v>
      </c>
      <c r="F46" s="11">
        <f t="shared" si="0"/>
        <v>177.75729483282677</v>
      </c>
      <c r="G46" s="20" t="s">
        <v>62</v>
      </c>
      <c r="H46" s="12"/>
      <c r="I46" s="23"/>
      <c r="J46" s="23"/>
      <c r="K46" s="12"/>
      <c r="L46" s="23"/>
      <c r="M46" s="23"/>
    </row>
    <row r="47" spans="1:13" ht="25.5" x14ac:dyDescent="0.25">
      <c r="A47" s="14" t="s">
        <v>102</v>
      </c>
      <c r="B47" s="20" t="s">
        <v>103</v>
      </c>
      <c r="C47" s="16" t="s">
        <v>13</v>
      </c>
      <c r="D47" s="24">
        <v>8848</v>
      </c>
      <c r="E47" s="17">
        <f>[1]январь!I50+[1]февраль!I50+[1]март!I50+[1]апрель!I50+[1]май!I50+[1]июнь!I50+[1]июль!I50+[1]август!I50+[1]сентябрь!I50+[1]октябрь!I50+[1]ноябрь!I50+[1]декабрь!I50</f>
        <v>8661.9290000000001</v>
      </c>
      <c r="F47" s="11">
        <f t="shared" si="0"/>
        <v>97.897027576853517</v>
      </c>
      <c r="G47" s="20" t="s">
        <v>62</v>
      </c>
      <c r="H47" s="12"/>
      <c r="I47" s="23"/>
      <c r="J47" s="23"/>
      <c r="K47" s="12"/>
      <c r="L47" s="23"/>
      <c r="M47" s="23"/>
    </row>
    <row r="48" spans="1:13" x14ac:dyDescent="0.25">
      <c r="A48" s="29" t="s">
        <v>104</v>
      </c>
      <c r="B48" s="10" t="s">
        <v>105</v>
      </c>
      <c r="C48" s="9" t="s">
        <v>13</v>
      </c>
      <c r="D48" s="11">
        <f>D49+D86+D102</f>
        <v>446963.3</v>
      </c>
      <c r="E48" s="11">
        <f>E49+E86+E102</f>
        <v>460522.67099999997</v>
      </c>
      <c r="F48" s="11">
        <f t="shared" si="0"/>
        <v>103.0336654038486</v>
      </c>
      <c r="G48" s="20"/>
      <c r="H48" s="12" t="e">
        <f t="shared" si="1"/>
        <v>#REF!</v>
      </c>
      <c r="I48" s="28" t="e">
        <f>I49+I86+I102</f>
        <v>#REF!</v>
      </c>
      <c r="J48" s="28" t="e">
        <f>J49+J86+J102</f>
        <v>#REF!</v>
      </c>
      <c r="K48" s="12" t="e">
        <f t="shared" si="2"/>
        <v>#REF!</v>
      </c>
      <c r="L48" s="28" t="e">
        <f>L49+L86+L102</f>
        <v>#REF!</v>
      </c>
      <c r="M48" s="28" t="e">
        <f>M49+M86+M102</f>
        <v>#REF!</v>
      </c>
    </row>
    <row r="49" spans="1:13" x14ac:dyDescent="0.25">
      <c r="A49" s="13" t="s">
        <v>106</v>
      </c>
      <c r="B49" s="10" t="s">
        <v>107</v>
      </c>
      <c r="C49" s="9" t="s">
        <v>13</v>
      </c>
      <c r="D49" s="11">
        <f>D51+D52+D53+D54+D55+D56+D57+D58+D62+D63+D64+D72</f>
        <v>223371.3</v>
      </c>
      <c r="E49" s="11">
        <f>E51+E52+E53+E54+E55+E56+E57+E58+E62+E63+E64+E72</f>
        <v>226556.079</v>
      </c>
      <c r="F49" s="11">
        <f t="shared" si="0"/>
        <v>101.42577806549006</v>
      </c>
      <c r="G49" s="20"/>
      <c r="H49" s="12" t="e">
        <f t="shared" si="1"/>
        <v>#REF!</v>
      </c>
      <c r="I49" s="28" t="e">
        <f>I51+I52+I53+I55+I56+I57+I58+I62+I63+I64+I72</f>
        <v>#REF!</v>
      </c>
      <c r="J49" s="28" t="e">
        <f>J51+J52+J53+J55+J56+J57+J58+J62+J63+J64+J72</f>
        <v>#REF!</v>
      </c>
      <c r="K49" s="12" t="e">
        <f t="shared" si="2"/>
        <v>#REF!</v>
      </c>
      <c r="L49" s="28" t="e">
        <f>L51+L52+L53+L55+L56+L57+L58+L62+L63+L64+L72</f>
        <v>#REF!</v>
      </c>
      <c r="M49" s="28" t="e">
        <f>M51+M52+M53+M55+M56+M57+M58+M62+M63+M64+M72</f>
        <v>#REF!</v>
      </c>
    </row>
    <row r="50" spans="1:13" x14ac:dyDescent="0.25">
      <c r="A50" s="14"/>
      <c r="B50" s="15" t="s">
        <v>16</v>
      </c>
      <c r="C50" s="16"/>
      <c r="D50" s="61"/>
      <c r="E50" s="18"/>
      <c r="F50" s="11"/>
      <c r="G50" s="20"/>
      <c r="H50" s="12"/>
      <c r="I50" s="19"/>
      <c r="J50" s="19"/>
      <c r="K50" s="12"/>
      <c r="L50" s="19"/>
      <c r="M50" s="19"/>
    </row>
    <row r="51" spans="1:13" ht="76.5" x14ac:dyDescent="0.25">
      <c r="A51" s="14" t="s">
        <v>108</v>
      </c>
      <c r="B51" s="20" t="s">
        <v>109</v>
      </c>
      <c r="C51" s="16" t="s">
        <v>13</v>
      </c>
      <c r="D51" s="24">
        <v>60666.3</v>
      </c>
      <c r="E51" s="17">
        <f>[1]январь!I54+[1]февраль!I54+[1]март!I54+[1]апрель!I54+[1]май!I54+[1]июнь!I54+[1]июль!I54+[1]август!I54+[1]сентябрь!I54+[1]октябрь!I54+[1]ноябрь!I54+[1]декабрь!I54</f>
        <v>58721.025999999998</v>
      </c>
      <c r="F51" s="11">
        <f t="shared" si="0"/>
        <v>96.793485015568763</v>
      </c>
      <c r="G51" s="20" t="s">
        <v>287</v>
      </c>
      <c r="H51" s="12">
        <f t="shared" si="1"/>
        <v>19582</v>
      </c>
      <c r="I51" s="23">
        <v>9791</v>
      </c>
      <c r="J51" s="23">
        <v>9791</v>
      </c>
      <c r="K51" s="12">
        <f t="shared" si="2"/>
        <v>19582</v>
      </c>
      <c r="L51" s="23">
        <v>9791</v>
      </c>
      <c r="M51" s="23">
        <v>9791</v>
      </c>
    </row>
    <row r="52" spans="1:13" ht="25.5" x14ac:dyDescent="0.25">
      <c r="A52" s="14" t="s">
        <v>111</v>
      </c>
      <c r="B52" s="20" t="s">
        <v>42</v>
      </c>
      <c r="C52" s="16" t="s">
        <v>13</v>
      </c>
      <c r="D52" s="24">
        <v>6006</v>
      </c>
      <c r="E52" s="17">
        <f>[1]январь!I55+[1]февраль!I55+[1]март!I55+[1]апрель!I55+[1]май!I55+[1]июнь!I55+[1]июль!I55+[1]август!I55+[1]сентябрь!I55+[1]октябрь!I55+[1]ноябрь!I55+[1]декабрь!I55</f>
        <v>6466.5729999999985</v>
      </c>
      <c r="F52" s="11">
        <f t="shared" si="0"/>
        <v>107.66854811854809</v>
      </c>
      <c r="G52" s="20"/>
      <c r="H52" s="12">
        <f t="shared" si="1"/>
        <v>1674</v>
      </c>
      <c r="I52" s="23">
        <v>837</v>
      </c>
      <c r="J52" s="23">
        <v>837</v>
      </c>
      <c r="K52" s="12">
        <f t="shared" si="2"/>
        <v>1675</v>
      </c>
      <c r="L52" s="23">
        <v>838</v>
      </c>
      <c r="M52" s="23">
        <v>837</v>
      </c>
    </row>
    <row r="53" spans="1:13" ht="25.5" x14ac:dyDescent="0.25">
      <c r="A53" s="14" t="s">
        <v>112</v>
      </c>
      <c r="B53" s="20" t="s">
        <v>113</v>
      </c>
      <c r="C53" s="16" t="s">
        <v>13</v>
      </c>
      <c r="D53" s="24">
        <v>1729</v>
      </c>
      <c r="E53" s="17">
        <f>[1]январь!I56+[1]февраль!I56+[1]март!I56+[1]апрель!I56+[1]май!I56+[1]июнь!I56+[1]июль!I56+[1]август!I56+[1]сентябрь!I56+[1]октябрь!I56+[1]ноябрь!I56+[1]декабрь!I56</f>
        <v>1688.4939999999999</v>
      </c>
      <c r="F53" s="11">
        <f t="shared" si="0"/>
        <v>97.657258530942741</v>
      </c>
      <c r="G53" s="20"/>
      <c r="H53" s="12">
        <f t="shared" si="1"/>
        <v>352</v>
      </c>
      <c r="I53" s="23">
        <v>176</v>
      </c>
      <c r="J53" s="23">
        <v>176</v>
      </c>
      <c r="K53" s="12">
        <f t="shared" si="2"/>
        <v>354</v>
      </c>
      <c r="L53" s="23">
        <v>177</v>
      </c>
      <c r="M53" s="23">
        <v>177</v>
      </c>
    </row>
    <row r="54" spans="1:13" ht="25.5" x14ac:dyDescent="0.25">
      <c r="A54" s="14" t="s">
        <v>114</v>
      </c>
      <c r="B54" s="25" t="s">
        <v>46</v>
      </c>
      <c r="C54" s="16" t="s">
        <v>13</v>
      </c>
      <c r="D54" s="24">
        <v>834</v>
      </c>
      <c r="E54" s="17">
        <f>[1]январь!I57+[1]февраль!I57+[1]март!I57+[1]апрель!I57+[1]май!I57+[1]июнь!I57+[1]июль!I57+[1]август!I57+[1]сентябрь!I57+[1]октябрь!I57+[1]ноябрь!I57+[1]декабрь!I57</f>
        <v>811.67900000000009</v>
      </c>
      <c r="F54" s="11">
        <f t="shared" si="0"/>
        <v>97.323621103117517</v>
      </c>
      <c r="G54" s="20"/>
      <c r="H54" s="12"/>
      <c r="I54" s="23"/>
      <c r="J54" s="23"/>
      <c r="K54" s="12"/>
      <c r="L54" s="23"/>
      <c r="M54" s="23"/>
    </row>
    <row r="55" spans="1:13" ht="51" x14ac:dyDescent="0.25">
      <c r="A55" s="14" t="s">
        <v>115</v>
      </c>
      <c r="B55" s="20" t="s">
        <v>116</v>
      </c>
      <c r="C55" s="16" t="s">
        <v>13</v>
      </c>
      <c r="D55" s="24">
        <v>950</v>
      </c>
      <c r="E55" s="17">
        <f>[1]январь!I58+[1]февраль!I58+[1]март!I58+[1]апрель!I58+[1]май!I58+[1]июнь!I58+[1]июль!I58+[1]август!I58+[1]сентябрь!I58+[1]октябрь!I58+[1]ноябрь!I58+[1]декабрь!I58</f>
        <v>1025.3440000000001</v>
      </c>
      <c r="F55" s="11">
        <f t="shared" si="0"/>
        <v>107.93094736842106</v>
      </c>
      <c r="G55" s="20" t="s">
        <v>288</v>
      </c>
      <c r="H55" s="12">
        <f t="shared" si="1"/>
        <v>4500</v>
      </c>
      <c r="I55" s="23">
        <v>2385</v>
      </c>
      <c r="J55" s="23">
        <v>2115</v>
      </c>
      <c r="K55" s="12">
        <f t="shared" si="2"/>
        <v>4499</v>
      </c>
      <c r="L55" s="23">
        <v>2384</v>
      </c>
      <c r="M55" s="23">
        <v>2115</v>
      </c>
    </row>
    <row r="56" spans="1:13" ht="38.25" x14ac:dyDescent="0.25">
      <c r="A56" s="14" t="s">
        <v>118</v>
      </c>
      <c r="B56" s="20" t="s">
        <v>50</v>
      </c>
      <c r="C56" s="16" t="s">
        <v>13</v>
      </c>
      <c r="D56" s="24">
        <v>10066</v>
      </c>
      <c r="E56" s="17">
        <f>[1]январь!I59+[1]февраль!I59+[1]март!I59+[1]апрель!I59+[1]май!I59+[1]июнь!I59+[1]июль!I59+[1]август!I59+[1]сентябрь!I59+[1]октябрь!I59+[1]ноябрь!I59+[1]декабрь!I59</f>
        <v>10212.683999999999</v>
      </c>
      <c r="F56" s="11">
        <f t="shared" si="0"/>
        <v>101.45722233260479</v>
      </c>
      <c r="G56" s="20" t="s">
        <v>51</v>
      </c>
      <c r="H56" s="12">
        <f t="shared" si="1"/>
        <v>3164</v>
      </c>
      <c r="I56" s="23">
        <v>1835</v>
      </c>
      <c r="J56" s="23">
        <v>1329</v>
      </c>
      <c r="K56" s="12">
        <f t="shared" si="2"/>
        <v>3165</v>
      </c>
      <c r="L56" s="23">
        <v>1836</v>
      </c>
      <c r="M56" s="23">
        <v>1329</v>
      </c>
    </row>
    <row r="57" spans="1:13" ht="51" x14ac:dyDescent="0.25">
      <c r="A57" s="14" t="s">
        <v>119</v>
      </c>
      <c r="B57" s="20" t="s">
        <v>120</v>
      </c>
      <c r="C57" s="16" t="s">
        <v>13</v>
      </c>
      <c r="D57" s="24">
        <v>2831</v>
      </c>
      <c r="E57" s="17">
        <f>[1]январь!I60+[1]февраль!I60+[1]март!I60+[1]апрель!I60+[1]май!I60+[1]июнь!I60+[1]июль!I60+[1]август!I60+[1]сентябрь!I60+[1]октябрь!I60+[1]ноябрь!I60+[1]декабрь!I60</f>
        <v>3398.5729999999999</v>
      </c>
      <c r="F57" s="11">
        <f t="shared" si="0"/>
        <v>120.04849876368773</v>
      </c>
      <c r="G57" s="20" t="s">
        <v>121</v>
      </c>
      <c r="H57" s="12">
        <f t="shared" si="1"/>
        <v>1214</v>
      </c>
      <c r="I57" s="23">
        <v>583</v>
      </c>
      <c r="J57" s="23">
        <v>631</v>
      </c>
      <c r="K57" s="12">
        <f t="shared" si="2"/>
        <v>1210</v>
      </c>
      <c r="L57" s="23">
        <v>581</v>
      </c>
      <c r="M57" s="23">
        <v>629</v>
      </c>
    </row>
    <row r="58" spans="1:13" x14ac:dyDescent="0.25">
      <c r="A58" s="14" t="s">
        <v>122</v>
      </c>
      <c r="B58" s="20" t="s">
        <v>123</v>
      </c>
      <c r="C58" s="16" t="s">
        <v>13</v>
      </c>
      <c r="D58" s="17">
        <f>D60+D61</f>
        <v>870</v>
      </c>
      <c r="E58" s="17">
        <f>E60+E61</f>
        <v>1003.4589999999999</v>
      </c>
      <c r="F58" s="11">
        <f t="shared" si="0"/>
        <v>115.34011494252874</v>
      </c>
      <c r="G58" s="20"/>
      <c r="H58" s="12">
        <f t="shared" si="1"/>
        <v>270</v>
      </c>
      <c r="I58" s="31">
        <f>I60+I61</f>
        <v>143</v>
      </c>
      <c r="J58" s="31">
        <f>J60+J61</f>
        <v>127</v>
      </c>
      <c r="K58" s="12">
        <f t="shared" si="2"/>
        <v>370</v>
      </c>
      <c r="L58" s="31">
        <f>L60+L61</f>
        <v>198</v>
      </c>
      <c r="M58" s="31">
        <f>M60+M61</f>
        <v>172</v>
      </c>
    </row>
    <row r="59" spans="1:13" x14ac:dyDescent="0.25">
      <c r="A59" s="14"/>
      <c r="B59" s="15" t="s">
        <v>16</v>
      </c>
      <c r="C59" s="16" t="s">
        <v>13</v>
      </c>
      <c r="D59" s="61"/>
      <c r="E59" s="18"/>
      <c r="F59" s="11"/>
      <c r="G59" s="20"/>
      <c r="H59" s="12"/>
      <c r="I59" s="19"/>
      <c r="J59" s="19"/>
      <c r="K59" s="12"/>
      <c r="L59" s="19"/>
      <c r="M59" s="19"/>
    </row>
    <row r="60" spans="1:13" ht="63.75" x14ac:dyDescent="0.25">
      <c r="A60" s="14" t="s">
        <v>124</v>
      </c>
      <c r="B60" s="20" t="s">
        <v>125</v>
      </c>
      <c r="C60" s="16" t="s">
        <v>13</v>
      </c>
      <c r="D60" s="24">
        <v>136</v>
      </c>
      <c r="E60" s="17">
        <f>[1]январь!I63+[1]февраль!I63+[1]март!I63+[1]апрель!I63+[1]май!I63+[1]июнь!I63+[1]июль!I63+[1]август!I63+[1]сентябрь!I63+[1]октябрь!I63+[1]ноябрь!I63+[1]декабрь!I63</f>
        <v>288.85500000000002</v>
      </c>
      <c r="F60" s="11">
        <f t="shared" si="0"/>
        <v>212.39338235294119</v>
      </c>
      <c r="G60" s="20" t="s">
        <v>289</v>
      </c>
      <c r="H60" s="12">
        <f t="shared" si="1"/>
        <v>51</v>
      </c>
      <c r="I60" s="23">
        <v>27</v>
      </c>
      <c r="J60" s="23">
        <v>24</v>
      </c>
      <c r="K60" s="12">
        <f t="shared" si="2"/>
        <v>151</v>
      </c>
      <c r="L60" s="23">
        <v>81</v>
      </c>
      <c r="M60" s="23">
        <v>70</v>
      </c>
    </row>
    <row r="61" spans="1:13" ht="51" x14ac:dyDescent="0.25">
      <c r="A61" s="14" t="s">
        <v>127</v>
      </c>
      <c r="B61" s="20" t="s">
        <v>128</v>
      </c>
      <c r="C61" s="16" t="s">
        <v>13</v>
      </c>
      <c r="D61" s="24">
        <v>734</v>
      </c>
      <c r="E61" s="17">
        <f>[1]январь!I64+[1]февраль!I64+[1]март!I64+[1]апрель!I64+[1]май!I64+[1]июнь!I64+[1]июль!I64+[1]август!I64+[1]сентябрь!I64+[1]октябрь!I64+[1]ноябрь!I64+[1]декабрь!I64</f>
        <v>714.60399999999993</v>
      </c>
      <c r="F61" s="11">
        <f t="shared" si="0"/>
        <v>97.357493188010892</v>
      </c>
      <c r="G61" s="20" t="s">
        <v>290</v>
      </c>
      <c r="H61" s="12">
        <f t="shared" si="1"/>
        <v>219</v>
      </c>
      <c r="I61" s="23">
        <v>116</v>
      </c>
      <c r="J61" s="23">
        <v>103</v>
      </c>
      <c r="K61" s="12">
        <f t="shared" si="2"/>
        <v>219</v>
      </c>
      <c r="L61" s="23">
        <v>117</v>
      </c>
      <c r="M61" s="23">
        <v>102</v>
      </c>
    </row>
    <row r="62" spans="1:13" ht="63.75" x14ac:dyDescent="0.25">
      <c r="A62" s="14" t="s">
        <v>130</v>
      </c>
      <c r="B62" s="20" t="s">
        <v>131</v>
      </c>
      <c r="C62" s="16" t="s">
        <v>13</v>
      </c>
      <c r="D62" s="24">
        <v>762</v>
      </c>
      <c r="E62" s="17">
        <f>[1]январь!I65+[1]февраль!I65+[1]март!I65+[1]апрель!I65+[1]май!I65+[1]июнь!I65+[1]июль!I65+[1]август!I65+[1]сентябрь!I65+[1]октябрь!I65+[1]ноябрь!I65+[1]декабрь!I65</f>
        <v>1575.95</v>
      </c>
      <c r="F62" s="11">
        <f t="shared" si="0"/>
        <v>206.81758530183728</v>
      </c>
      <c r="G62" s="20" t="s">
        <v>132</v>
      </c>
      <c r="H62" s="12">
        <f t="shared" si="1"/>
        <v>615</v>
      </c>
      <c r="I62" s="23">
        <v>325</v>
      </c>
      <c r="J62" s="23">
        <v>290</v>
      </c>
      <c r="K62" s="12">
        <f t="shared" si="2"/>
        <v>617</v>
      </c>
      <c r="L62" s="23">
        <v>326</v>
      </c>
      <c r="M62" s="23">
        <v>291</v>
      </c>
    </row>
    <row r="63" spans="1:13" ht="25.5" x14ac:dyDescent="0.25">
      <c r="A63" s="14" t="s">
        <v>133</v>
      </c>
      <c r="B63" s="20" t="s">
        <v>134</v>
      </c>
      <c r="C63" s="16" t="s">
        <v>13</v>
      </c>
      <c r="D63" s="17">
        <v>2959</v>
      </c>
      <c r="E63" s="17">
        <f>[1]январь!I66+[1]февраль!I66+[1]март!I66+[1]апрель!I66+[1]май!I66+[1]июнь!I66+[1]июль!I66+[1]август!I66+[1]сентябрь!I66+[1]октябрь!I66+[1]ноябрь!I66+[1]декабрь!I66</f>
        <v>3111.674</v>
      </c>
      <c r="F63" s="11">
        <f t="shared" si="0"/>
        <v>105.15964852990875</v>
      </c>
      <c r="G63" s="20" t="s">
        <v>62</v>
      </c>
      <c r="H63" s="12">
        <f t="shared" si="1"/>
        <v>962</v>
      </c>
      <c r="I63" s="23">
        <v>510</v>
      </c>
      <c r="J63" s="23">
        <v>452</v>
      </c>
      <c r="K63" s="12">
        <f t="shared" si="2"/>
        <v>963</v>
      </c>
      <c r="L63" s="23">
        <v>510</v>
      </c>
      <c r="M63" s="23">
        <v>453</v>
      </c>
    </row>
    <row r="64" spans="1:13" x14ac:dyDescent="0.25">
      <c r="A64" s="14" t="s">
        <v>135</v>
      </c>
      <c r="B64" s="20" t="s">
        <v>136</v>
      </c>
      <c r="C64" s="16" t="s">
        <v>13</v>
      </c>
      <c r="D64" s="17">
        <f>D66+D67+D68+D69+D71</f>
        <v>117026</v>
      </c>
      <c r="E64" s="17">
        <f>E66+E67+E68+E69+E71</f>
        <v>117701.55</v>
      </c>
      <c r="F64" s="11">
        <f t="shared" si="0"/>
        <v>100.57726488130842</v>
      </c>
      <c r="G64" s="20"/>
      <c r="H64" s="12">
        <f t="shared" si="1"/>
        <v>37164</v>
      </c>
      <c r="I64" s="31">
        <f>I66+I67+I68+I69+I71</f>
        <v>2919</v>
      </c>
      <c r="J64" s="31">
        <f>J66+J67+J68+J69+J71</f>
        <v>34245</v>
      </c>
      <c r="K64" s="12">
        <f t="shared" si="2"/>
        <v>37156</v>
      </c>
      <c r="L64" s="31">
        <f>L66+L67+L68+L69+L71</f>
        <v>2914</v>
      </c>
      <c r="M64" s="31">
        <f>M66+M67+M68+M69+M71</f>
        <v>34242</v>
      </c>
    </row>
    <row r="65" spans="1:13" x14ac:dyDescent="0.25">
      <c r="A65" s="14"/>
      <c r="B65" s="15" t="s">
        <v>16</v>
      </c>
      <c r="C65" s="16" t="s">
        <v>13</v>
      </c>
      <c r="D65" s="61"/>
      <c r="E65" s="18"/>
      <c r="F65" s="11"/>
      <c r="G65" s="20"/>
      <c r="H65" s="12"/>
      <c r="I65" s="19"/>
      <c r="J65" s="19"/>
      <c r="K65" s="12"/>
      <c r="L65" s="19"/>
      <c r="M65" s="19"/>
    </row>
    <row r="66" spans="1:13" ht="25.5" x14ac:dyDescent="0.25">
      <c r="A66" s="22" t="s">
        <v>137</v>
      </c>
      <c r="B66" s="20" t="s">
        <v>138</v>
      </c>
      <c r="C66" s="16" t="s">
        <v>13</v>
      </c>
      <c r="D66" s="24">
        <v>50727</v>
      </c>
      <c r="E66" s="17">
        <f>[1]январь!I69+[1]февраль!I69+[1]март!I69+[1]апрель!I69+[1]май!I69+[1]июнь!I69+[1]июль!I69+[1]август!I69+[1]сентябрь!I69+[1]октябрь!I69+[1]ноябрь!I69+[1]декабрь!I69</f>
        <v>49533.784</v>
      </c>
      <c r="F66" s="11">
        <f t="shared" si="0"/>
        <v>97.647769432452151</v>
      </c>
      <c r="G66" s="20"/>
      <c r="H66" s="12">
        <f t="shared" si="1"/>
        <v>15991</v>
      </c>
      <c r="I66" s="23">
        <v>513</v>
      </c>
      <c r="J66" s="23">
        <v>15478</v>
      </c>
      <c r="K66" s="12">
        <f t="shared" si="2"/>
        <v>15988</v>
      </c>
      <c r="L66" s="23">
        <v>511</v>
      </c>
      <c r="M66" s="23">
        <v>15477</v>
      </c>
    </row>
    <row r="67" spans="1:13" x14ac:dyDescent="0.25">
      <c r="A67" s="22" t="s">
        <v>139</v>
      </c>
      <c r="B67" s="20" t="s">
        <v>140</v>
      </c>
      <c r="C67" s="16" t="s">
        <v>13</v>
      </c>
      <c r="D67" s="24">
        <v>64956</v>
      </c>
      <c r="E67" s="17">
        <f>[1]январь!I70+[1]февраль!I70+[1]март!I70+[1]апрель!I70+[1]май!I70+[1]июнь!I70+[1]июль!I70+[1]август!I70+[1]сентябрь!I70+[1]октябрь!I70+[1]ноябрь!I70+[1]декабрь!I70</f>
        <v>66627.199999999997</v>
      </c>
      <c r="F67" s="11">
        <f t="shared" si="0"/>
        <v>102.57281852330809</v>
      </c>
      <c r="G67" s="20"/>
      <c r="H67" s="12">
        <f t="shared" si="1"/>
        <v>16143</v>
      </c>
      <c r="I67" s="23">
        <v>1003</v>
      </c>
      <c r="J67" s="23">
        <v>15140</v>
      </c>
      <c r="K67" s="12">
        <f t="shared" si="2"/>
        <v>16141</v>
      </c>
      <c r="L67" s="23">
        <v>1001</v>
      </c>
      <c r="M67" s="23">
        <v>15140</v>
      </c>
    </row>
    <row r="68" spans="1:13" x14ac:dyDescent="0.25">
      <c r="A68" s="22" t="s">
        <v>141</v>
      </c>
      <c r="B68" s="20" t="s">
        <v>142</v>
      </c>
      <c r="C68" s="16" t="s">
        <v>13</v>
      </c>
      <c r="D68" s="24">
        <v>696</v>
      </c>
      <c r="E68" s="17">
        <f>[1]январь!I71+[1]февраль!I71+[1]март!I71+[1]апрель!I71+[1]май!I71+[1]июнь!I71+[1]июль!I71+[1]август!I71+[1]сентябрь!I71+[1]октябрь!I71+[1]ноябрь!I71+[1]декабрь!I71</f>
        <v>757.90599999999995</v>
      </c>
      <c r="F68" s="11">
        <f t="shared" si="0"/>
        <v>108.89454022988505</v>
      </c>
      <c r="G68" s="20"/>
      <c r="H68" s="12">
        <f t="shared" si="1"/>
        <v>4714</v>
      </c>
      <c r="I68" s="23">
        <v>1175</v>
      </c>
      <c r="J68" s="23">
        <v>3539</v>
      </c>
      <c r="K68" s="12">
        <f t="shared" si="2"/>
        <v>4713</v>
      </c>
      <c r="L68" s="23">
        <v>1176</v>
      </c>
      <c r="M68" s="23">
        <v>3537</v>
      </c>
    </row>
    <row r="69" spans="1:13" x14ac:dyDescent="0.25">
      <c r="A69" s="22" t="s">
        <v>143</v>
      </c>
      <c r="B69" s="20" t="s">
        <v>144</v>
      </c>
      <c r="C69" s="16" t="s">
        <v>13</v>
      </c>
      <c r="D69" s="24">
        <v>647</v>
      </c>
      <c r="E69" s="17">
        <f>[1]январь!I72+[1]февраль!I72+[1]март!I72+[1]апрель!I72+[1]май!I72+[1]июнь!I72+[1]июль!I72+[1]август!I72+[1]сентябрь!I72+[1]октябрь!I72+[1]ноябрь!I72+[1]декабрь!I72</f>
        <v>782.65999999999985</v>
      </c>
      <c r="F69" s="11">
        <f t="shared" si="0"/>
        <v>120.96754250386397</v>
      </c>
      <c r="G69" s="20"/>
      <c r="H69" s="12">
        <f t="shared" si="1"/>
        <v>316</v>
      </c>
      <c r="I69" s="23">
        <v>228</v>
      </c>
      <c r="J69" s="23">
        <v>88</v>
      </c>
      <c r="K69" s="12">
        <f t="shared" si="2"/>
        <v>314</v>
      </c>
      <c r="L69" s="23">
        <v>226</v>
      </c>
      <c r="M69" s="23">
        <v>88</v>
      </c>
    </row>
    <row r="70" spans="1:13" ht="25.5" x14ac:dyDescent="0.25">
      <c r="A70" s="22" t="s">
        <v>145</v>
      </c>
      <c r="B70" s="20" t="s">
        <v>146</v>
      </c>
      <c r="C70" s="16" t="s">
        <v>13</v>
      </c>
      <c r="D70" s="24">
        <v>0</v>
      </c>
      <c r="E70" s="17">
        <f>[1]январь!I73+[1]февраль!I73+[1]март!I73+[1]апрель!I73+[1]май!I73+[1]июнь!I73+[1]июль!I73+[1]август!I73+[1]сентябрь!I73+[1]октябрь!I73+[1]ноябрь!I73+[1]декабрь!I73</f>
        <v>0</v>
      </c>
      <c r="F70" s="11"/>
      <c r="G70" s="20"/>
      <c r="H70" s="12">
        <f t="shared" si="1"/>
        <v>467</v>
      </c>
      <c r="I70" s="23">
        <v>467</v>
      </c>
      <c r="J70" s="23">
        <v>0</v>
      </c>
      <c r="K70" s="12">
        <f t="shared" si="2"/>
        <v>468</v>
      </c>
      <c r="L70" s="23">
        <v>468</v>
      </c>
      <c r="M70" s="23">
        <v>0</v>
      </c>
    </row>
    <row r="71" spans="1:13" x14ac:dyDescent="0.25">
      <c r="A71" s="22" t="s">
        <v>147</v>
      </c>
      <c r="B71" s="20" t="s">
        <v>148</v>
      </c>
      <c r="C71" s="16" t="s">
        <v>13</v>
      </c>
      <c r="D71" s="24">
        <v>0</v>
      </c>
      <c r="E71" s="17">
        <f>[1]январь!I74+[1]февраль!I74+[1]март!I74+[1]апрель!I74+[1]май!I74+[1]июнь!I74+[1]июль!I74+[1]август!I74+[1]сентябрь!I74+[1]октябрь!I74+[1]ноябрь!I74+[1]декабрь!I74</f>
        <v>0</v>
      </c>
      <c r="F71" s="11"/>
      <c r="G71" s="20"/>
      <c r="H71" s="12">
        <f t="shared" si="1"/>
        <v>0</v>
      </c>
      <c r="I71" s="23">
        <v>0</v>
      </c>
      <c r="J71" s="23">
        <v>0</v>
      </c>
      <c r="K71" s="12">
        <f t="shared" si="2"/>
        <v>0</v>
      </c>
      <c r="L71" s="23">
        <v>0</v>
      </c>
      <c r="M71" s="23">
        <v>0</v>
      </c>
    </row>
    <row r="72" spans="1:13" x14ac:dyDescent="0.25">
      <c r="A72" s="14" t="s">
        <v>149</v>
      </c>
      <c r="B72" s="20" t="s">
        <v>150</v>
      </c>
      <c r="C72" s="16" t="s">
        <v>13</v>
      </c>
      <c r="D72" s="11">
        <f>D74+D75+D76+D77+D78+D79+D80+D81+D82+D83+D84+D85</f>
        <v>18672</v>
      </c>
      <c r="E72" s="11">
        <f>E74+E75+E76+E77+E78+E79+E80+E81+E82+E83+E84+E85</f>
        <v>20839.073</v>
      </c>
      <c r="F72" s="11">
        <f t="shared" ref="F72:F134" si="3">E72/D72*100</f>
        <v>111.60600364181663</v>
      </c>
      <c r="G72" s="20"/>
      <c r="H72" s="12" t="e">
        <f t="shared" si="1"/>
        <v>#REF!</v>
      </c>
      <c r="I72" s="28" t="e">
        <f>I74+I75+I76+I77+#REF!+I78+#REF!+I79+I80+#REF!+I81+I82</f>
        <v>#REF!</v>
      </c>
      <c r="J72" s="28" t="e">
        <f>J74+J75+J76+J77+#REF!+J78+#REF!+J79+J80+#REF!+J81+J82</f>
        <v>#REF!</v>
      </c>
      <c r="K72" s="12" t="e">
        <f t="shared" si="2"/>
        <v>#REF!</v>
      </c>
      <c r="L72" s="28" t="e">
        <f>L74+L75+L76+L77+#REF!+L78+#REF!+L79+L80+#REF!+L81+L82</f>
        <v>#REF!</v>
      </c>
      <c r="M72" s="28" t="e">
        <f>M74+M75+M76+M77+#REF!+M78+#REF!+M79+M80+#REF!+M81+M82</f>
        <v>#REF!</v>
      </c>
    </row>
    <row r="73" spans="1:13" x14ac:dyDescent="0.25">
      <c r="A73" s="14"/>
      <c r="B73" s="15" t="s">
        <v>16</v>
      </c>
      <c r="C73" s="16" t="s">
        <v>13</v>
      </c>
      <c r="D73" s="17"/>
      <c r="E73" s="18"/>
      <c r="F73" s="11"/>
      <c r="G73" s="20"/>
      <c r="H73" s="12"/>
      <c r="I73" s="19"/>
      <c r="J73" s="19"/>
      <c r="K73" s="12"/>
      <c r="L73" s="19"/>
      <c r="M73" s="19"/>
    </row>
    <row r="74" spans="1:13" x14ac:dyDescent="0.25">
      <c r="A74" s="22" t="s">
        <v>151</v>
      </c>
      <c r="B74" s="20" t="s">
        <v>91</v>
      </c>
      <c r="C74" s="16" t="s">
        <v>13</v>
      </c>
      <c r="D74" s="24">
        <v>0</v>
      </c>
      <c r="E74" s="17">
        <f>[1]январь!I77+[1]февраль!I77+[1]март!I77+[1]апрель!I77+[1]май!I77+[1]июнь!I77+[1]июль!I77+[1]август!I77+[1]сентябрь!I77+[1]октябрь!I77+[1]ноябрь!I77+[1]декабрь!I77</f>
        <v>0</v>
      </c>
      <c r="F74" s="11"/>
      <c r="G74" s="20"/>
      <c r="H74" s="12">
        <f t="shared" si="1"/>
        <v>0</v>
      </c>
      <c r="I74" s="23">
        <v>0</v>
      </c>
      <c r="J74" s="23">
        <v>0</v>
      </c>
      <c r="K74" s="12">
        <f t="shared" si="2"/>
        <v>0</v>
      </c>
      <c r="L74" s="23">
        <v>0</v>
      </c>
      <c r="M74" s="23">
        <v>0</v>
      </c>
    </row>
    <row r="75" spans="1:13" ht="63.75" x14ac:dyDescent="0.25">
      <c r="A75" s="22" t="s">
        <v>152</v>
      </c>
      <c r="B75" s="20" t="s">
        <v>153</v>
      </c>
      <c r="C75" s="16" t="s">
        <v>13</v>
      </c>
      <c r="D75" s="24">
        <v>1043</v>
      </c>
      <c r="E75" s="17">
        <f>[1]январь!I78+[1]февраль!I78+[1]март!I78+[1]апрель!I78+[1]май!I78+[1]июнь!I78+[1]июль!I78+[1]август!I78+[1]сентябрь!I78+[1]октябрь!I78+[1]ноябрь!I78+[1]декабрь!I78</f>
        <v>1139.3230000000001</v>
      </c>
      <c r="F75" s="11">
        <f t="shared" si="3"/>
        <v>109.23518696069033</v>
      </c>
      <c r="G75" s="20" t="s">
        <v>291</v>
      </c>
      <c r="H75" s="12">
        <f t="shared" si="1"/>
        <v>1456</v>
      </c>
      <c r="I75" s="23">
        <v>772</v>
      </c>
      <c r="J75" s="23">
        <v>684</v>
      </c>
      <c r="K75" s="12">
        <f t="shared" si="2"/>
        <v>1457</v>
      </c>
      <c r="L75" s="23">
        <v>772</v>
      </c>
      <c r="M75" s="23">
        <v>685</v>
      </c>
    </row>
    <row r="76" spans="1:13" ht="51" x14ac:dyDescent="0.25">
      <c r="A76" s="22" t="s">
        <v>155</v>
      </c>
      <c r="B76" s="20" t="s">
        <v>156</v>
      </c>
      <c r="C76" s="16" t="s">
        <v>13</v>
      </c>
      <c r="D76" s="24">
        <v>2047</v>
      </c>
      <c r="E76" s="17">
        <f>[1]январь!I79+[1]февраль!I79+[1]март!I79+[1]апрель!I79+[1]май!I79+[1]июнь!I79+[1]июль!I79+[1]август!I79+[1]сентябрь!I79+[1]октябрь!I79+[1]ноябрь!I79+[1]декабрь!I79</f>
        <v>2276.8380000000002</v>
      </c>
      <c r="F76" s="11">
        <f t="shared" si="3"/>
        <v>111.22804103566195</v>
      </c>
      <c r="G76" s="20" t="s">
        <v>157</v>
      </c>
      <c r="H76" s="12">
        <f t="shared" ref="H76:H136" si="4">I76+J76</f>
        <v>1185</v>
      </c>
      <c r="I76" s="23">
        <v>604</v>
      </c>
      <c r="J76" s="23">
        <v>581</v>
      </c>
      <c r="K76" s="12">
        <f t="shared" ref="K76:K136" si="5">L76+M76</f>
        <v>1187</v>
      </c>
      <c r="L76" s="23">
        <v>605</v>
      </c>
      <c r="M76" s="23">
        <v>582</v>
      </c>
    </row>
    <row r="77" spans="1:13" ht="76.5" x14ac:dyDescent="0.25">
      <c r="A77" s="22" t="s">
        <v>158</v>
      </c>
      <c r="B77" s="20" t="s">
        <v>159</v>
      </c>
      <c r="C77" s="16" t="s">
        <v>13</v>
      </c>
      <c r="D77" s="24">
        <v>6375</v>
      </c>
      <c r="E77" s="17">
        <f>[1]январь!I80+[1]февраль!I80+[1]март!I80+[1]апрель!I80+[1]май!I80+[1]июнь!I80+[1]июль!I80+[1]август!I80+[1]сентябрь!I80+[1]октябрь!I80+[1]ноябрь!I80+[1]декабрь!I80</f>
        <v>6034.9749999999995</v>
      </c>
      <c r="F77" s="11">
        <f t="shared" si="3"/>
        <v>94.666274509803912</v>
      </c>
      <c r="G77" s="20" t="s">
        <v>160</v>
      </c>
      <c r="H77" s="12">
        <f t="shared" si="4"/>
        <v>1228</v>
      </c>
      <c r="I77" s="23">
        <v>651</v>
      </c>
      <c r="J77" s="23">
        <v>577</v>
      </c>
      <c r="K77" s="12">
        <f t="shared" si="5"/>
        <v>1229</v>
      </c>
      <c r="L77" s="23">
        <v>652</v>
      </c>
      <c r="M77" s="23">
        <v>577</v>
      </c>
    </row>
    <row r="78" spans="1:13" ht="89.25" x14ac:dyDescent="0.25">
      <c r="A78" s="22" t="s">
        <v>161</v>
      </c>
      <c r="B78" s="20" t="s">
        <v>162</v>
      </c>
      <c r="C78" s="16" t="s">
        <v>13</v>
      </c>
      <c r="D78" s="24">
        <v>129</v>
      </c>
      <c r="E78" s="17">
        <f>[1]январь!I81+[1]февраль!I81+[1]март!I81+[1]апрель!I81+[1]май!I81+[1]июнь!I81+[1]июль!I81+[1]август!I81+[1]сентябрь!I81+[1]октябрь!I81+[1]ноябрь!I81+[1]декабрь!I81</f>
        <v>227.01799999999997</v>
      </c>
      <c r="F78" s="11">
        <f t="shared" si="3"/>
        <v>175.98294573643409</v>
      </c>
      <c r="G78" s="20" t="s">
        <v>163</v>
      </c>
      <c r="H78" s="12">
        <f t="shared" si="4"/>
        <v>101</v>
      </c>
      <c r="I78" s="23">
        <v>55</v>
      </c>
      <c r="J78" s="23">
        <v>46</v>
      </c>
      <c r="K78" s="12">
        <f t="shared" si="5"/>
        <v>98</v>
      </c>
      <c r="L78" s="23">
        <v>53</v>
      </c>
      <c r="M78" s="23">
        <v>45</v>
      </c>
    </row>
    <row r="79" spans="1:13" ht="25.5" x14ac:dyDescent="0.25">
      <c r="A79" s="22" t="s">
        <v>164</v>
      </c>
      <c r="B79" s="20" t="s">
        <v>165</v>
      </c>
      <c r="C79" s="16" t="s">
        <v>13</v>
      </c>
      <c r="D79" s="24">
        <v>125</v>
      </c>
      <c r="E79" s="17">
        <f>[1]январь!I82+[1]февраль!I82+[1]март!I82+[1]апрель!I82+[1]май!I82+[1]июнь!I82+[1]июль!I82+[1]август!I82+[1]сентябрь!I82+[1]октябрь!I82+[1]ноябрь!I82+[1]декабрь!I82</f>
        <v>2043.6759999999999</v>
      </c>
      <c r="F79" s="11">
        <f t="shared" si="3"/>
        <v>1634.9408000000001</v>
      </c>
      <c r="G79" s="20" t="s">
        <v>62</v>
      </c>
      <c r="H79" s="12">
        <f t="shared" si="4"/>
        <v>39</v>
      </c>
      <c r="I79" s="23">
        <v>21</v>
      </c>
      <c r="J79" s="23">
        <v>18</v>
      </c>
      <c r="K79" s="12">
        <f t="shared" si="5"/>
        <v>39</v>
      </c>
      <c r="L79" s="23">
        <v>20</v>
      </c>
      <c r="M79" s="23">
        <v>19</v>
      </c>
    </row>
    <row r="80" spans="1:13" x14ac:dyDescent="0.25">
      <c r="A80" s="22" t="s">
        <v>166</v>
      </c>
      <c r="B80" s="20" t="s">
        <v>167</v>
      </c>
      <c r="C80" s="16" t="s">
        <v>13</v>
      </c>
      <c r="D80" s="24">
        <v>0</v>
      </c>
      <c r="E80" s="17">
        <f>[1]январь!I83+[1]февраль!I83+[1]март!I83+[1]апрель!I83+[1]май!I83+[1]июнь!I83+[1]июль!I83+[1]август!I83+[1]сентябрь!I83+[1]октябрь!I83+[1]ноябрь!I83+[1]декабрь!I83</f>
        <v>0</v>
      </c>
      <c r="F80" s="11"/>
      <c r="G80" s="20"/>
      <c r="H80" s="12">
        <f t="shared" si="4"/>
        <v>40</v>
      </c>
      <c r="I80" s="23">
        <v>21</v>
      </c>
      <c r="J80" s="23">
        <v>19</v>
      </c>
      <c r="K80" s="12">
        <f t="shared" si="5"/>
        <v>37</v>
      </c>
      <c r="L80" s="23">
        <v>20</v>
      </c>
      <c r="M80" s="23">
        <v>17</v>
      </c>
    </row>
    <row r="81" spans="1:13" ht="25.5" x14ac:dyDescent="0.25">
      <c r="A81" s="22" t="s">
        <v>168</v>
      </c>
      <c r="B81" s="20" t="s">
        <v>169</v>
      </c>
      <c r="C81" s="16" t="s">
        <v>13</v>
      </c>
      <c r="D81" s="24">
        <v>8439</v>
      </c>
      <c r="E81" s="17">
        <f>[1]январь!I84+[1]февраль!I84+[1]март!I84+[1]апрель!I84+[1]май!I84+[1]июнь!I84+[1]июль!I84+[1]август!I84+[1]сентябрь!I84+[1]октябрь!I84+[1]ноябрь!I84+[1]декабрь!I84</f>
        <v>8603.9720000000016</v>
      </c>
      <c r="F81" s="11">
        <f t="shared" si="3"/>
        <v>101.95487617016236</v>
      </c>
      <c r="G81" s="20" t="s">
        <v>170</v>
      </c>
      <c r="H81" s="12">
        <f t="shared" si="4"/>
        <v>0</v>
      </c>
      <c r="I81" s="23">
        <v>0</v>
      </c>
      <c r="J81" s="23">
        <v>0</v>
      </c>
      <c r="K81" s="12">
        <f t="shared" si="5"/>
        <v>0</v>
      </c>
      <c r="L81" s="23">
        <v>0</v>
      </c>
      <c r="M81" s="23">
        <v>0</v>
      </c>
    </row>
    <row r="82" spans="1:13" ht="38.25" x14ac:dyDescent="0.25">
      <c r="A82" s="22" t="s">
        <v>171</v>
      </c>
      <c r="B82" s="20" t="s">
        <v>172</v>
      </c>
      <c r="C82" s="16" t="s">
        <v>13</v>
      </c>
      <c r="D82" s="24">
        <v>10</v>
      </c>
      <c r="E82" s="17">
        <f>[1]январь!I85+[1]февраль!I85+[1]март!I85+[1]апрель!I85+[1]май!I85+[1]июнь!I85+[1]июль!I85+[1]август!I85+[1]сентябрь!I85+[1]октябрь!I85+[1]ноябрь!I85+[1]декабрь!I85</f>
        <v>14.911000000000001</v>
      </c>
      <c r="F82" s="11">
        <f t="shared" si="3"/>
        <v>149.11000000000001</v>
      </c>
      <c r="G82" s="20" t="s">
        <v>170</v>
      </c>
      <c r="H82" s="12">
        <f t="shared" si="4"/>
        <v>0</v>
      </c>
      <c r="I82" s="23">
        <v>0</v>
      </c>
      <c r="J82" s="23">
        <v>0</v>
      </c>
      <c r="K82" s="12">
        <f t="shared" si="5"/>
        <v>0</v>
      </c>
      <c r="L82" s="23">
        <v>0</v>
      </c>
      <c r="M82" s="23">
        <v>0</v>
      </c>
    </row>
    <row r="83" spans="1:13" ht="38.25" x14ac:dyDescent="0.25">
      <c r="A83" s="22" t="s">
        <v>173</v>
      </c>
      <c r="B83" s="20" t="s">
        <v>174</v>
      </c>
      <c r="C83" s="16" t="s">
        <v>13</v>
      </c>
      <c r="D83" s="24">
        <v>504</v>
      </c>
      <c r="E83" s="17">
        <f>[1]январь!I86+[1]февраль!I86+[1]март!I86+[1]апрель!I86+[1]май!I86+[1]июнь!I86+[1]июль!I86+[1]август!I86+[1]сентябрь!I86+[1]октябрь!I86+[1]ноябрь!I86+[1]декабрь!I86</f>
        <v>498.36</v>
      </c>
      <c r="F83" s="11">
        <f t="shared" si="3"/>
        <v>98.88095238095238</v>
      </c>
      <c r="G83" s="20"/>
      <c r="H83" s="12"/>
      <c r="I83" s="23"/>
      <c r="J83" s="23"/>
      <c r="K83" s="12"/>
      <c r="L83" s="23"/>
      <c r="M83" s="23"/>
    </row>
    <row r="84" spans="1:13" x14ac:dyDescent="0.25">
      <c r="A84" s="32" t="s">
        <v>175</v>
      </c>
      <c r="B84" s="20" t="s">
        <v>176</v>
      </c>
      <c r="C84" s="16" t="s">
        <v>13</v>
      </c>
      <c r="D84" s="24">
        <v>0</v>
      </c>
      <c r="E84" s="17">
        <f>[1]январь!I87+[1]февраль!I87+[1]март!I87+[1]апрель!I87+[1]май!I87+[1]июнь!I87+[1]июль!I87+[1]август!I87+[1]сентябрь!I87+[1]октябрь!I87+[1]ноябрь!I87+[1]декабрь!I87</f>
        <v>0</v>
      </c>
      <c r="F84" s="11"/>
      <c r="G84" s="20"/>
      <c r="H84" s="12"/>
      <c r="I84" s="23"/>
      <c r="J84" s="23"/>
      <c r="K84" s="12"/>
      <c r="L84" s="23"/>
      <c r="M84" s="23"/>
    </row>
    <row r="85" spans="1:13" ht="38.25" x14ac:dyDescent="0.25">
      <c r="A85" s="32" t="s">
        <v>177</v>
      </c>
      <c r="B85" s="20" t="s">
        <v>178</v>
      </c>
      <c r="C85" s="16" t="s">
        <v>13</v>
      </c>
      <c r="D85" s="24">
        <v>0</v>
      </c>
      <c r="E85" s="17">
        <f>[1]январь!I88+[1]февраль!I88+[1]март!I88+[1]апрель!I88+[1]май!I88+[1]июнь!I88+[1]июль!I88+[1]август!I88+[1]сентябрь!I88+[1]октябрь!I88+[1]ноябрь!I88+[1]декабрь!I88</f>
        <v>0</v>
      </c>
      <c r="F85" s="11"/>
      <c r="G85" s="20"/>
      <c r="H85" s="12"/>
      <c r="I85" s="23"/>
      <c r="J85" s="23"/>
      <c r="K85" s="12"/>
      <c r="L85" s="23"/>
      <c r="M85" s="23"/>
    </row>
    <row r="86" spans="1:13" ht="25.5" x14ac:dyDescent="0.25">
      <c r="A86" s="13" t="s">
        <v>179</v>
      </c>
      <c r="B86" s="10" t="s">
        <v>180</v>
      </c>
      <c r="C86" s="9" t="s">
        <v>13</v>
      </c>
      <c r="D86" s="11">
        <f>D88+D89+D90+D91+D92+D93+D94+D95</f>
        <v>168007</v>
      </c>
      <c r="E86" s="11">
        <f>E88+E89+E90+E91+E92+E93+E94+E95</f>
        <v>173548.58099999998</v>
      </c>
      <c r="F86" s="11">
        <f t="shared" si="3"/>
        <v>103.29842268476908</v>
      </c>
      <c r="G86" s="20"/>
      <c r="H86" s="12" t="e">
        <f t="shared" si="4"/>
        <v>#REF!</v>
      </c>
      <c r="I86" s="28" t="e">
        <f>I88+I89+I90+I92+I93+I94+I95</f>
        <v>#REF!</v>
      </c>
      <c r="J86" s="28" t="e">
        <f>J88+J89+J90+J92+J93+J94+J95</f>
        <v>#REF!</v>
      </c>
      <c r="K86" s="12" t="e">
        <f t="shared" si="5"/>
        <v>#REF!</v>
      </c>
      <c r="L86" s="28" t="e">
        <f>L88+L89+L90+L92+L93+L94+L95</f>
        <v>#REF!</v>
      </c>
      <c r="M86" s="28" t="e">
        <f>M88+M89+M90+M92+M93+M94+M95</f>
        <v>#REF!</v>
      </c>
    </row>
    <row r="87" spans="1:13" x14ac:dyDescent="0.25">
      <c r="A87" s="14"/>
      <c r="B87" s="15" t="s">
        <v>16</v>
      </c>
      <c r="C87" s="16"/>
      <c r="D87" s="61"/>
      <c r="E87" s="11"/>
      <c r="F87" s="11"/>
      <c r="G87" s="20"/>
      <c r="H87" s="12"/>
      <c r="I87" s="19"/>
      <c r="J87" s="19"/>
      <c r="K87" s="12"/>
      <c r="L87" s="19"/>
      <c r="M87" s="19"/>
    </row>
    <row r="88" spans="1:13" ht="38.25" x14ac:dyDescent="0.25">
      <c r="A88" s="14" t="s">
        <v>181</v>
      </c>
      <c r="B88" s="20" t="s">
        <v>39</v>
      </c>
      <c r="C88" s="16" t="s">
        <v>13</v>
      </c>
      <c r="D88" s="24">
        <v>130432</v>
      </c>
      <c r="E88" s="17">
        <f>[1]январь!I91+[1]февраль!I91+[1]март!I91+[1]апрель!I91+[1]май!I91+[1]июнь!I91+[1]июль!I91+[1]август!I91+[1]сентябрь!I91+[1]октябрь!I91+[1]ноябрь!I91+[1]декабрь!I91</f>
        <v>135192.81199999998</v>
      </c>
      <c r="F88" s="11">
        <f t="shared" si="3"/>
        <v>103.65003373405297</v>
      </c>
      <c r="G88" s="20" t="s">
        <v>292</v>
      </c>
      <c r="H88" s="12">
        <f t="shared" si="4"/>
        <v>28441</v>
      </c>
      <c r="I88" s="23">
        <v>14367</v>
      </c>
      <c r="J88" s="23">
        <v>14074</v>
      </c>
      <c r="K88" s="12">
        <f t="shared" si="5"/>
        <v>28443</v>
      </c>
      <c r="L88" s="23">
        <v>14368</v>
      </c>
      <c r="M88" s="23">
        <v>14075</v>
      </c>
    </row>
    <row r="89" spans="1:13" ht="25.5" x14ac:dyDescent="0.25">
      <c r="A89" s="14" t="s">
        <v>183</v>
      </c>
      <c r="B89" s="20" t="s">
        <v>42</v>
      </c>
      <c r="C89" s="16" t="s">
        <v>13</v>
      </c>
      <c r="D89" s="24">
        <v>12913</v>
      </c>
      <c r="E89" s="17">
        <f>[1]январь!I92+[1]февраль!I92+[1]март!I92+[1]апрель!I92+[1]май!I92+[1]июнь!I92+[1]июль!I92+[1]август!I92+[1]сентябрь!I92+[1]октябрь!I92+[1]ноябрь!I92+[1]декабрь!I92</f>
        <v>14042.179</v>
      </c>
      <c r="F89" s="11">
        <f t="shared" si="3"/>
        <v>108.7445132811895</v>
      </c>
      <c r="G89" s="20"/>
      <c r="H89" s="12">
        <f t="shared" si="4"/>
        <v>2432</v>
      </c>
      <c r="I89" s="23">
        <v>1229</v>
      </c>
      <c r="J89" s="23">
        <v>1203</v>
      </c>
      <c r="K89" s="12">
        <f t="shared" si="5"/>
        <v>2431</v>
      </c>
      <c r="L89" s="23">
        <v>1227</v>
      </c>
      <c r="M89" s="23">
        <v>1204</v>
      </c>
    </row>
    <row r="90" spans="1:13" ht="25.5" x14ac:dyDescent="0.25">
      <c r="A90" s="14" t="s">
        <v>184</v>
      </c>
      <c r="B90" s="20" t="s">
        <v>113</v>
      </c>
      <c r="C90" s="16" t="s">
        <v>13</v>
      </c>
      <c r="D90" s="24">
        <v>3717</v>
      </c>
      <c r="E90" s="17">
        <f>[1]январь!I93+[1]февраль!I93+[1]март!I93+[1]апрель!I93+[1]май!I93+[1]июнь!I93+[1]июль!I93+[1]август!I93+[1]сентябрь!I93+[1]октябрь!I93+[1]ноябрь!I93+[1]декабрь!I93</f>
        <v>3373.4320000000002</v>
      </c>
      <c r="F90" s="11">
        <f t="shared" si="3"/>
        <v>90.756846919558782</v>
      </c>
      <c r="G90" s="20"/>
      <c r="H90" s="12">
        <f t="shared" si="4"/>
        <v>541</v>
      </c>
      <c r="I90" s="23">
        <v>273</v>
      </c>
      <c r="J90" s="23">
        <v>268</v>
      </c>
      <c r="K90" s="12">
        <f t="shared" si="5"/>
        <v>539</v>
      </c>
      <c r="L90" s="23">
        <v>273</v>
      </c>
      <c r="M90" s="23">
        <v>266</v>
      </c>
    </row>
    <row r="91" spans="1:13" ht="25.5" x14ac:dyDescent="0.25">
      <c r="A91" s="14" t="s">
        <v>185</v>
      </c>
      <c r="B91" s="25" t="s">
        <v>46</v>
      </c>
      <c r="C91" s="16" t="s">
        <v>13</v>
      </c>
      <c r="D91" s="24">
        <v>1062</v>
      </c>
      <c r="E91" s="17">
        <f>[1]январь!I94+[1]февраль!I94+[1]март!I94+[1]апрель!I94+[1]май!I94+[1]июнь!I94+[1]июль!I94+[1]август!I94+[1]сентябрь!I94+[1]октябрь!I94+[1]ноябрь!I94+[1]декабрь!I94</f>
        <v>1937.047</v>
      </c>
      <c r="F91" s="11">
        <f t="shared" si="3"/>
        <v>182.39613935969871</v>
      </c>
      <c r="G91" s="20"/>
      <c r="H91" s="12"/>
      <c r="I91" s="23"/>
      <c r="J91" s="23"/>
      <c r="K91" s="12"/>
      <c r="L91" s="23"/>
      <c r="M91" s="23"/>
    </row>
    <row r="92" spans="1:13" ht="51" x14ac:dyDescent="0.25">
      <c r="A92" s="14" t="s">
        <v>186</v>
      </c>
      <c r="B92" s="20" t="s">
        <v>187</v>
      </c>
      <c r="C92" s="16" t="s">
        <v>13</v>
      </c>
      <c r="D92" s="24">
        <v>2004</v>
      </c>
      <c r="E92" s="17">
        <f>[1]январь!I95+[1]февраль!I95+[1]март!I95+[1]апрель!I95+[1]май!I95+[1]июнь!I95+[1]июль!I95+[1]август!I95+[1]сентябрь!I95+[1]октябрь!I95+[1]ноябрь!I95+[1]декабрь!I95</f>
        <v>3075.8089999999997</v>
      </c>
      <c r="F92" s="11">
        <f t="shared" si="3"/>
        <v>153.48348303393215</v>
      </c>
      <c r="G92" s="20" t="s">
        <v>121</v>
      </c>
      <c r="H92" s="12">
        <f t="shared" si="4"/>
        <v>1510</v>
      </c>
      <c r="I92" s="23">
        <v>801</v>
      </c>
      <c r="J92" s="23">
        <v>709</v>
      </c>
      <c r="K92" s="12">
        <f t="shared" si="5"/>
        <v>1510</v>
      </c>
      <c r="L92" s="23">
        <v>800</v>
      </c>
      <c r="M92" s="23">
        <v>710</v>
      </c>
    </row>
    <row r="93" spans="1:13" ht="38.25" x14ac:dyDescent="0.25">
      <c r="A93" s="14" t="s">
        <v>188</v>
      </c>
      <c r="B93" s="20" t="s">
        <v>50</v>
      </c>
      <c r="C93" s="16" t="s">
        <v>13</v>
      </c>
      <c r="D93" s="24">
        <v>464</v>
      </c>
      <c r="E93" s="17">
        <f>[1]январь!I96+[1]февраль!I96+[1]март!I96+[1]апрель!I96+[1]май!I96+[1]июнь!I96+[1]июль!I96+[1]август!I96+[1]сентябрь!I96+[1]октябрь!I96+[1]ноябрь!I96+[1]декабрь!I96</f>
        <v>469.774</v>
      </c>
      <c r="F93" s="11">
        <f t="shared" si="3"/>
        <v>101.24439655172415</v>
      </c>
      <c r="G93" s="20" t="s">
        <v>51</v>
      </c>
      <c r="H93" s="12">
        <f t="shared" si="4"/>
        <v>423</v>
      </c>
      <c r="I93" s="23">
        <v>247</v>
      </c>
      <c r="J93" s="23">
        <v>176</v>
      </c>
      <c r="K93" s="12">
        <f t="shared" si="5"/>
        <v>422</v>
      </c>
      <c r="L93" s="23">
        <v>248</v>
      </c>
      <c r="M93" s="23">
        <v>174</v>
      </c>
    </row>
    <row r="94" spans="1:13" ht="25.5" x14ac:dyDescent="0.25">
      <c r="A94" s="14" t="s">
        <v>189</v>
      </c>
      <c r="B94" s="20" t="s">
        <v>190</v>
      </c>
      <c r="C94" s="16" t="s">
        <v>13</v>
      </c>
      <c r="D94" s="24">
        <v>3518</v>
      </c>
      <c r="E94" s="17">
        <f>[1]январь!I97+[1]февраль!I97+[1]март!I97+[1]апрель!I97+[1]май!I97+[1]июнь!I97+[1]июль!I97+[1]август!I97+[1]сентябрь!I97+[1]октябрь!I97+[1]ноябрь!I97+[1]декабрь!I97</f>
        <v>3345</v>
      </c>
      <c r="F94" s="11">
        <f t="shared" si="3"/>
        <v>95.082433200682203</v>
      </c>
      <c r="G94" s="20" t="s">
        <v>62</v>
      </c>
      <c r="H94" s="12">
        <f t="shared" si="4"/>
        <v>1336</v>
      </c>
      <c r="I94" s="23">
        <v>708</v>
      </c>
      <c r="J94" s="23">
        <v>628</v>
      </c>
      <c r="K94" s="12">
        <f t="shared" si="5"/>
        <v>1335</v>
      </c>
      <c r="L94" s="23">
        <v>709</v>
      </c>
      <c r="M94" s="23">
        <v>626</v>
      </c>
    </row>
    <row r="95" spans="1:13" x14ac:dyDescent="0.25">
      <c r="A95" s="14" t="s">
        <v>191</v>
      </c>
      <c r="B95" s="20" t="s">
        <v>192</v>
      </c>
      <c r="C95" s="16" t="s">
        <v>13</v>
      </c>
      <c r="D95" s="11">
        <f>D97+D98+D99+D100+D101</f>
        <v>13897</v>
      </c>
      <c r="E95" s="11">
        <f>E97+E98+E99+E100+E101</f>
        <v>12112.528</v>
      </c>
      <c r="F95" s="11">
        <f t="shared" si="3"/>
        <v>87.159300568468012</v>
      </c>
      <c r="G95" s="20"/>
      <c r="H95" s="12" t="e">
        <f t="shared" si="4"/>
        <v>#REF!</v>
      </c>
      <c r="I95" s="28" t="e">
        <f>I97+I98+I99+I100+#REF!+I101</f>
        <v>#REF!</v>
      </c>
      <c r="J95" s="28" t="e">
        <f>J97+J98+J99+J100+#REF!+J101</f>
        <v>#REF!</v>
      </c>
      <c r="K95" s="12" t="e">
        <f t="shared" si="5"/>
        <v>#REF!</v>
      </c>
      <c r="L95" s="28" t="e">
        <f>L97+L98+L99+L100+#REF!+L101</f>
        <v>#REF!</v>
      </c>
      <c r="M95" s="28" t="e">
        <f>M97+M98+M99+M100+#REF!+M101</f>
        <v>#REF!</v>
      </c>
    </row>
    <row r="96" spans="1:13" x14ac:dyDescent="0.25">
      <c r="A96" s="14"/>
      <c r="B96" s="20" t="s">
        <v>16</v>
      </c>
      <c r="C96" s="16"/>
      <c r="D96" s="17"/>
      <c r="E96" s="18"/>
      <c r="F96" s="11"/>
      <c r="G96" s="20"/>
      <c r="H96" s="12"/>
      <c r="I96" s="19"/>
      <c r="J96" s="19"/>
      <c r="K96" s="12"/>
      <c r="L96" s="19"/>
      <c r="M96" s="19"/>
    </row>
    <row r="97" spans="1:13" ht="63.75" x14ac:dyDescent="0.25">
      <c r="A97" s="22" t="s">
        <v>193</v>
      </c>
      <c r="B97" s="20" t="s">
        <v>125</v>
      </c>
      <c r="C97" s="16" t="s">
        <v>13</v>
      </c>
      <c r="D97" s="24">
        <v>96</v>
      </c>
      <c r="E97" s="17">
        <f>[1]январь!I100+[1]февраль!I100+[1]март!I100+[1]апрель!I100+[1]май!I100+[1]июнь!I100+[1]июль!I100+[1]август!I100+[1]сентябрь!I100+[1]октябрь!I100+[1]ноябрь!I100+[1]декабрь!I100</f>
        <v>147.33000000000001</v>
      </c>
      <c r="F97" s="11">
        <f t="shared" si="3"/>
        <v>153.46875000000003</v>
      </c>
      <c r="G97" s="20" t="s">
        <v>289</v>
      </c>
      <c r="H97" s="12">
        <f t="shared" si="4"/>
        <v>24</v>
      </c>
      <c r="I97" s="23">
        <v>13</v>
      </c>
      <c r="J97" s="23">
        <v>11</v>
      </c>
      <c r="K97" s="12">
        <f t="shared" si="5"/>
        <v>70</v>
      </c>
      <c r="L97" s="23">
        <v>38</v>
      </c>
      <c r="M97" s="23">
        <v>32</v>
      </c>
    </row>
    <row r="98" spans="1:13" ht="51" x14ac:dyDescent="0.25">
      <c r="A98" s="22" t="s">
        <v>195</v>
      </c>
      <c r="B98" s="20" t="s">
        <v>128</v>
      </c>
      <c r="C98" s="16" t="s">
        <v>13</v>
      </c>
      <c r="D98" s="24">
        <v>407</v>
      </c>
      <c r="E98" s="17">
        <f>[1]январь!I101+[1]февраль!I101+[1]март!I101+[1]апрель!I101+[1]май!I101+[1]июнь!I101+[1]июль!I101+[1]август!I101+[1]сентябрь!I101+[1]октябрь!I101+[1]ноябрь!I101+[1]декабрь!I101</f>
        <v>397.37100000000004</v>
      </c>
      <c r="F98" s="11">
        <f t="shared" si="3"/>
        <v>97.634152334152347</v>
      </c>
      <c r="G98" s="20" t="s">
        <v>196</v>
      </c>
      <c r="H98" s="12">
        <f t="shared" si="4"/>
        <v>124</v>
      </c>
      <c r="I98" s="23">
        <v>66</v>
      </c>
      <c r="J98" s="23">
        <v>58</v>
      </c>
      <c r="K98" s="12">
        <f t="shared" si="5"/>
        <v>123</v>
      </c>
      <c r="L98" s="23">
        <v>66</v>
      </c>
      <c r="M98" s="23">
        <v>57</v>
      </c>
    </row>
    <row r="99" spans="1:13" ht="25.5" x14ac:dyDescent="0.25">
      <c r="A99" s="22" t="s">
        <v>197</v>
      </c>
      <c r="B99" s="20" t="s">
        <v>61</v>
      </c>
      <c r="C99" s="16" t="s">
        <v>13</v>
      </c>
      <c r="D99" s="17">
        <v>227</v>
      </c>
      <c r="E99" s="17">
        <f>[1]январь!I102+[1]февраль!I102+[1]март!I102+[1]апрель!I102+[1]май!I102+[1]июнь!I102+[1]июль!I102+[1]август!I102+[1]сентябрь!I102+[1]октябрь!I102+[1]ноябрь!I102+[1]декабрь!I102</f>
        <v>246.30700000000002</v>
      </c>
      <c r="F99" s="11">
        <f t="shared" si="3"/>
        <v>108.50528634361234</v>
      </c>
      <c r="G99" s="20" t="s">
        <v>62</v>
      </c>
      <c r="H99" s="12">
        <f t="shared" si="4"/>
        <v>179</v>
      </c>
      <c r="I99" s="23">
        <v>95</v>
      </c>
      <c r="J99" s="23">
        <v>84</v>
      </c>
      <c r="K99" s="12">
        <f t="shared" si="5"/>
        <v>175</v>
      </c>
      <c r="L99" s="23">
        <v>93</v>
      </c>
      <c r="M99" s="23">
        <v>82</v>
      </c>
    </row>
    <row r="100" spans="1:13" ht="51" x14ac:dyDescent="0.25">
      <c r="A100" s="22" t="s">
        <v>198</v>
      </c>
      <c r="B100" s="20" t="s">
        <v>199</v>
      </c>
      <c r="C100" s="16" t="s">
        <v>13</v>
      </c>
      <c r="D100" s="24">
        <v>685</v>
      </c>
      <c r="E100" s="17">
        <f>[1]январь!I103+[1]февраль!I103+[1]март!I103+[1]апрель!I103+[1]май!I103+[1]июнь!I103+[1]июль!I103+[1]август!I103+[1]сентябрь!I103+[1]октябрь!I103+[1]ноябрь!I103+[1]декабрь!I103</f>
        <v>691.404</v>
      </c>
      <c r="F100" s="11">
        <f t="shared" si="3"/>
        <v>100.9348905109489</v>
      </c>
      <c r="G100" s="20" t="s">
        <v>121</v>
      </c>
      <c r="H100" s="12">
        <f t="shared" si="4"/>
        <v>333</v>
      </c>
      <c r="I100" s="23">
        <v>176</v>
      </c>
      <c r="J100" s="23">
        <v>157</v>
      </c>
      <c r="K100" s="12">
        <f t="shared" si="5"/>
        <v>335</v>
      </c>
      <c r="L100" s="23">
        <v>177</v>
      </c>
      <c r="M100" s="23">
        <v>158</v>
      </c>
    </row>
    <row r="101" spans="1:13" ht="25.5" x14ac:dyDescent="0.25">
      <c r="A101" s="14" t="s">
        <v>200</v>
      </c>
      <c r="B101" s="20" t="s">
        <v>201</v>
      </c>
      <c r="C101" s="16" t="s">
        <v>13</v>
      </c>
      <c r="D101" s="24">
        <v>12482</v>
      </c>
      <c r="E101" s="17">
        <f>[1]январь!I104+[1]февраль!I104+[1]март!I104+[1]апрель!I104+[1]май!I104+[1]июнь!I104+[1]июль!I104+[1]август!I104+[1]сентябрь!I104+[1]октябрь!I104+[1]ноябрь!I104+[1]декабрь!I104</f>
        <v>10630.116</v>
      </c>
      <c r="F101" s="11">
        <f t="shared" si="3"/>
        <v>85.163563531485337</v>
      </c>
      <c r="G101" s="20" t="s">
        <v>202</v>
      </c>
      <c r="H101" s="12">
        <f t="shared" si="4"/>
        <v>9000</v>
      </c>
      <c r="I101" s="23">
        <v>4543</v>
      </c>
      <c r="J101" s="23">
        <v>4457</v>
      </c>
      <c r="K101" s="12">
        <f t="shared" si="5"/>
        <v>9001</v>
      </c>
      <c r="L101" s="23">
        <v>4543</v>
      </c>
      <c r="M101" s="23">
        <v>4458</v>
      </c>
    </row>
    <row r="102" spans="1:13" ht="51" x14ac:dyDescent="0.25">
      <c r="A102" s="14" t="s">
        <v>203</v>
      </c>
      <c r="B102" s="20" t="s">
        <v>204</v>
      </c>
      <c r="C102" s="16" t="s">
        <v>13</v>
      </c>
      <c r="D102" s="24">
        <v>55585</v>
      </c>
      <c r="E102" s="17">
        <f>[1]январь!I105+[1]февраль!I105+[1]март!I105+[1]апрель!I105+[1]май!I105+[1]июнь!I105+[1]июль!I105+[1]август!I105+[1]сентябрь!I105+[1]октябрь!I105+[1]ноябрь!I105+[1]декабрь!I105</f>
        <v>60418.010999999991</v>
      </c>
      <c r="F102" s="11">
        <f t="shared" si="3"/>
        <v>108.69481154987855</v>
      </c>
      <c r="G102" s="20" t="s">
        <v>205</v>
      </c>
      <c r="H102" s="12">
        <f t="shared" si="4"/>
        <v>51722</v>
      </c>
      <c r="I102" s="23">
        <v>29492</v>
      </c>
      <c r="J102" s="23">
        <v>22230</v>
      </c>
      <c r="K102" s="12">
        <f t="shared" si="5"/>
        <v>51722</v>
      </c>
      <c r="L102" s="23">
        <v>29494</v>
      </c>
      <c r="M102" s="23">
        <v>22228</v>
      </c>
    </row>
    <row r="103" spans="1:13" x14ac:dyDescent="0.25">
      <c r="A103" s="29" t="s">
        <v>206</v>
      </c>
      <c r="B103" s="10" t="s">
        <v>207</v>
      </c>
      <c r="C103" s="9" t="s">
        <v>13</v>
      </c>
      <c r="D103" s="11">
        <f>D6+D48</f>
        <v>2092462.7</v>
      </c>
      <c r="E103" s="11">
        <f>E6+E48</f>
        <v>2144817.77</v>
      </c>
      <c r="F103" s="11">
        <f t="shared" si="3"/>
        <v>102.50207900958044</v>
      </c>
      <c r="G103" s="11"/>
      <c r="H103" s="12" t="e">
        <f t="shared" si="4"/>
        <v>#REF!</v>
      </c>
      <c r="I103" s="33" t="e">
        <f>I6+I48</f>
        <v>#REF!</v>
      </c>
      <c r="J103" s="33" t="e">
        <f>J6+J48</f>
        <v>#REF!</v>
      </c>
      <c r="K103" s="12" t="e">
        <f t="shared" si="5"/>
        <v>#REF!</v>
      </c>
      <c r="L103" s="33" t="e">
        <f>L6+L48</f>
        <v>#REF!</v>
      </c>
      <c r="M103" s="33" t="e">
        <f>M6+M48</f>
        <v>#REF!</v>
      </c>
    </row>
    <row r="104" spans="1:13" x14ac:dyDescent="0.25">
      <c r="A104" s="29" t="s">
        <v>208</v>
      </c>
      <c r="B104" s="10" t="s">
        <v>209</v>
      </c>
      <c r="C104" s="9" t="s">
        <v>13</v>
      </c>
      <c r="D104" s="11">
        <f>'[1]1 квартал'!F107+'[1]2 квартал'!F107+'[1]3 квартал'!F107+'[1]4 квартал'!F107</f>
        <v>267065</v>
      </c>
      <c r="E104" s="11">
        <f>E106-E103</f>
        <v>143059.24926696019</v>
      </c>
      <c r="F104" s="11">
        <f t="shared" si="3"/>
        <v>53.567202466425847</v>
      </c>
      <c r="G104" s="11"/>
      <c r="H104" s="12" t="e">
        <f t="shared" si="4"/>
        <v>#REF!</v>
      </c>
      <c r="I104" s="33" t="e">
        <f>I106-I103</f>
        <v>#REF!</v>
      </c>
      <c r="J104" s="33" t="e">
        <f>J106-J103</f>
        <v>#REF!</v>
      </c>
      <c r="K104" s="12" t="e">
        <f t="shared" si="5"/>
        <v>#REF!</v>
      </c>
      <c r="L104" s="33" t="e">
        <f>L106-L103</f>
        <v>#REF!</v>
      </c>
      <c r="M104" s="33" t="e">
        <f>M106-M103</f>
        <v>#REF!</v>
      </c>
    </row>
    <row r="105" spans="1:13" ht="25.5" x14ac:dyDescent="0.25">
      <c r="A105" s="29" t="s">
        <v>210</v>
      </c>
      <c r="B105" s="10" t="s">
        <v>211</v>
      </c>
      <c r="C105" s="9" t="s">
        <v>13</v>
      </c>
      <c r="D105" s="17">
        <f>'[1]1 квартал'!F108+'[1]2 квартал'!F108+'[1]3 квартал'!F108+'[1]4 квартал'!F108</f>
        <v>1542585</v>
      </c>
      <c r="E105" s="17">
        <v>1875173</v>
      </c>
      <c r="F105" s="11">
        <f t="shared" si="3"/>
        <v>121.5604326503888</v>
      </c>
      <c r="G105" s="11"/>
      <c r="H105" s="12">
        <f t="shared" si="4"/>
        <v>784476</v>
      </c>
      <c r="I105" s="31">
        <v>430246</v>
      </c>
      <c r="J105" s="31">
        <v>354230</v>
      </c>
      <c r="K105" s="12">
        <f t="shared" si="5"/>
        <v>784472</v>
      </c>
      <c r="L105" s="31">
        <v>430244</v>
      </c>
      <c r="M105" s="31">
        <v>354228</v>
      </c>
    </row>
    <row r="106" spans="1:13" x14ac:dyDescent="0.25">
      <c r="A106" s="29" t="s">
        <v>212</v>
      </c>
      <c r="B106" s="10" t="s">
        <v>213</v>
      </c>
      <c r="C106" s="9" t="s">
        <v>13</v>
      </c>
      <c r="D106" s="11">
        <f>D103+D104</f>
        <v>2359527.7000000002</v>
      </c>
      <c r="E106" s="11">
        <f>E107+E108</f>
        <v>2287877.0192669602</v>
      </c>
      <c r="F106" s="11">
        <f t="shared" si="3"/>
        <v>96.963346489509746</v>
      </c>
      <c r="G106" s="11"/>
      <c r="H106" s="12" t="e">
        <f t="shared" si="4"/>
        <v>#REF!</v>
      </c>
      <c r="I106" s="33" t="e">
        <f>#REF!+I127+I135</f>
        <v>#REF!</v>
      </c>
      <c r="J106" s="33" t="e">
        <f>#REF!+J127+J135</f>
        <v>#REF!</v>
      </c>
      <c r="K106" s="12" t="e">
        <f t="shared" si="5"/>
        <v>#REF!</v>
      </c>
      <c r="L106" s="33" t="e">
        <f>#REF!+L127+L135</f>
        <v>#REF!</v>
      </c>
      <c r="M106" s="33" t="e">
        <f>#REF!+M127+M135</f>
        <v>#REF!</v>
      </c>
    </row>
    <row r="107" spans="1:13" ht="25.5" x14ac:dyDescent="0.25">
      <c r="A107" s="29"/>
      <c r="B107" s="10" t="s">
        <v>293</v>
      </c>
      <c r="C107" s="9" t="s">
        <v>13</v>
      </c>
      <c r="D107" s="11">
        <f>'[1]1 квартал'!F110+'[1]2 квартал'!F110+'[1]3 квартал'!F110+'[1]4 квартал'!F110</f>
        <v>1829.5300000000002</v>
      </c>
      <c r="E107" s="11"/>
      <c r="F107" s="11">
        <f t="shared" si="3"/>
        <v>0</v>
      </c>
      <c r="G107" s="11"/>
      <c r="H107" s="12"/>
      <c r="I107" s="33"/>
      <c r="J107" s="33"/>
      <c r="K107" s="12"/>
      <c r="L107" s="33"/>
      <c r="M107" s="33"/>
    </row>
    <row r="108" spans="1:13" ht="25.5" x14ac:dyDescent="0.25">
      <c r="A108" s="29"/>
      <c r="B108" s="10" t="s">
        <v>215</v>
      </c>
      <c r="C108" s="9" t="s">
        <v>13</v>
      </c>
      <c r="D108" s="11">
        <f>D106-D107</f>
        <v>2357698.1700000004</v>
      </c>
      <c r="E108" s="11">
        <f>E110</f>
        <v>2287877.0192669602</v>
      </c>
      <c r="F108" s="11">
        <f t="shared" si="3"/>
        <v>97.038588245880504</v>
      </c>
      <c r="G108" s="11"/>
      <c r="H108" s="12"/>
      <c r="I108" s="19"/>
      <c r="J108" s="19"/>
      <c r="K108" s="12"/>
      <c r="L108" s="19"/>
      <c r="M108" s="19"/>
    </row>
    <row r="109" spans="1:13" x14ac:dyDescent="0.25">
      <c r="A109" s="124" t="s">
        <v>216</v>
      </c>
      <c r="B109" s="132" t="s">
        <v>217</v>
      </c>
      <c r="C109" s="9" t="s">
        <v>218</v>
      </c>
      <c r="D109" s="11">
        <f>D118+D121+D126+D129+D134+D137</f>
        <v>11299.269999999999</v>
      </c>
      <c r="E109" s="11">
        <f>E118+E121+E126+E129+E134+E137</f>
        <v>11402.411179999999</v>
      </c>
      <c r="F109" s="11">
        <f t="shared" si="3"/>
        <v>100.91281277463058</v>
      </c>
      <c r="G109" s="11"/>
      <c r="H109" s="12"/>
      <c r="I109" s="28" t="e">
        <f>#REF!+I126+I134</f>
        <v>#REF!</v>
      </c>
      <c r="J109" s="28" t="e">
        <f>#REF!+J126+J134</f>
        <v>#REF!</v>
      </c>
      <c r="K109" s="12"/>
      <c r="L109" s="28" t="e">
        <f>#REF!+L126+L134</f>
        <v>#REF!</v>
      </c>
      <c r="M109" s="28" t="e">
        <f>#REF!+M126+M134</f>
        <v>#REF!</v>
      </c>
    </row>
    <row r="110" spans="1:13" x14ac:dyDescent="0.25">
      <c r="A110" s="125"/>
      <c r="B110" s="133"/>
      <c r="C110" s="9" t="s">
        <v>13</v>
      </c>
      <c r="D110" s="11">
        <f>D119+D122+D127+D130+D135+D138</f>
        <v>2357697.5887810001</v>
      </c>
      <c r="E110" s="11">
        <f>E119+E122+E127+E130+E135+E138</f>
        <v>2287877.0192669602</v>
      </c>
      <c r="F110" s="11">
        <f t="shared" si="3"/>
        <v>97.038612167808196</v>
      </c>
      <c r="G110" s="11"/>
      <c r="H110" s="12" t="e">
        <f t="shared" si="4"/>
        <v>#REF!</v>
      </c>
      <c r="I110" s="28" t="e">
        <f>I106</f>
        <v>#REF!</v>
      </c>
      <c r="J110" s="28" t="e">
        <f>J106</f>
        <v>#REF!</v>
      </c>
      <c r="K110" s="12" t="e">
        <f t="shared" si="5"/>
        <v>#REF!</v>
      </c>
      <c r="L110" s="28" t="e">
        <f>L106</f>
        <v>#REF!</v>
      </c>
      <c r="M110" s="28" t="e">
        <f>M106</f>
        <v>#REF!</v>
      </c>
    </row>
    <row r="111" spans="1:13" x14ac:dyDescent="0.25">
      <c r="A111" s="122" t="s">
        <v>219</v>
      </c>
      <c r="B111" s="123" t="s">
        <v>220</v>
      </c>
      <c r="C111" s="9" t="s">
        <v>221</v>
      </c>
      <c r="D111" s="61"/>
      <c r="E111" s="18"/>
      <c r="F111" s="11"/>
      <c r="G111" s="11"/>
      <c r="H111" s="12"/>
      <c r="I111" s="37">
        <v>15</v>
      </c>
      <c r="J111" s="19"/>
      <c r="K111" s="12"/>
      <c r="L111" s="37">
        <v>15</v>
      </c>
      <c r="M111" s="19"/>
    </row>
    <row r="112" spans="1:13" x14ac:dyDescent="0.25">
      <c r="A112" s="122"/>
      <c r="B112" s="123"/>
      <c r="C112" s="9" t="s">
        <v>218</v>
      </c>
      <c r="D112" s="61"/>
      <c r="E112" s="18"/>
      <c r="F112" s="11"/>
      <c r="G112" s="11"/>
      <c r="H112" s="12"/>
      <c r="I112" s="38">
        <v>537</v>
      </c>
      <c r="J112" s="19"/>
      <c r="K112" s="12"/>
      <c r="L112" s="38">
        <v>536</v>
      </c>
      <c r="M112" s="19"/>
    </row>
    <row r="113" spans="1:13" x14ac:dyDescent="0.25">
      <c r="A113" s="29" t="s">
        <v>222</v>
      </c>
      <c r="B113" s="10" t="s">
        <v>223</v>
      </c>
      <c r="C113" s="9" t="s">
        <v>224</v>
      </c>
      <c r="D113" s="39">
        <f>(D119+D127+D135)/(D118+D126+D134)</f>
        <v>208.65928407596246</v>
      </c>
      <c r="E113" s="39">
        <f>E110/E109</f>
        <v>200.64852803062664</v>
      </c>
      <c r="F113" s="11">
        <f t="shared" si="3"/>
        <v>96.160843702301065</v>
      </c>
      <c r="G113" s="11"/>
      <c r="H113" s="40" t="e">
        <f t="shared" si="4"/>
        <v>#REF!</v>
      </c>
      <c r="I113" s="41" t="e">
        <f>I106/I109</f>
        <v>#REF!</v>
      </c>
      <c r="J113" s="41" t="e">
        <f>J106/J109</f>
        <v>#REF!</v>
      </c>
      <c r="K113" s="40" t="e">
        <f t="shared" si="5"/>
        <v>#REF!</v>
      </c>
      <c r="L113" s="41" t="e">
        <f>L106/L109</f>
        <v>#REF!</v>
      </c>
      <c r="M113" s="41" t="e">
        <f>M106/M109</f>
        <v>#REF!</v>
      </c>
    </row>
    <row r="114" spans="1:13" hidden="1" x14ac:dyDescent="0.25">
      <c r="A114" s="29"/>
      <c r="B114" s="10" t="s">
        <v>225</v>
      </c>
      <c r="C114" s="9"/>
      <c r="D114" s="39">
        <f>(D122+D130+D138)/(D121+D129+D137)</f>
        <v>208.65928407596246</v>
      </c>
      <c r="E114" s="42">
        <f>(E122+E130+E138)/(E121+E129+E137)</f>
        <v>211.63174404184457</v>
      </c>
      <c r="F114" s="11">
        <f t="shared" si="3"/>
        <v>101.42455198149725</v>
      </c>
      <c r="G114" s="11"/>
      <c r="H114" s="40"/>
      <c r="I114" s="41"/>
      <c r="J114" s="41"/>
      <c r="K114" s="40"/>
      <c r="L114" s="41"/>
      <c r="M114" s="41"/>
    </row>
    <row r="115" spans="1:13" ht="15" hidden="1" customHeight="1" x14ac:dyDescent="0.25">
      <c r="A115" s="43"/>
      <c r="B115" s="20" t="s">
        <v>226</v>
      </c>
      <c r="C115" s="44"/>
      <c r="D115" s="78"/>
      <c r="E115" s="46"/>
      <c r="F115" s="11"/>
      <c r="G115" s="11"/>
      <c r="H115" s="12"/>
      <c r="I115" s="19"/>
      <c r="J115" s="19"/>
      <c r="K115" s="12"/>
      <c r="L115" s="19"/>
      <c r="M115" s="19"/>
    </row>
    <row r="116" spans="1:13" ht="25.5" hidden="1" customHeight="1" x14ac:dyDescent="0.25">
      <c r="A116" s="124"/>
      <c r="B116" s="116" t="s">
        <v>227</v>
      </c>
      <c r="C116" s="47" t="s">
        <v>228</v>
      </c>
      <c r="D116" s="42">
        <f>D118+D121</f>
        <v>8609.1319999999996</v>
      </c>
      <c r="E116" s="42">
        <f>E118+E121</f>
        <v>8650.9371199999987</v>
      </c>
      <c r="F116" s="11">
        <f t="shared" si="3"/>
        <v>100.48559041724529</v>
      </c>
      <c r="G116" s="11"/>
      <c r="H116" s="12"/>
      <c r="I116" s="19"/>
      <c r="J116" s="19"/>
      <c r="K116" s="12"/>
      <c r="L116" s="19"/>
      <c r="M116" s="19"/>
    </row>
    <row r="117" spans="1:13" ht="25.5" hidden="1" customHeight="1" x14ac:dyDescent="0.25">
      <c r="A117" s="125"/>
      <c r="B117" s="126"/>
      <c r="C117" s="47" t="s">
        <v>229</v>
      </c>
      <c r="D117" s="11">
        <f>D119+D122</f>
        <v>806288.25745999999</v>
      </c>
      <c r="E117" s="42">
        <f>E119+E122</f>
        <v>775941.87491155998</v>
      </c>
      <c r="F117" s="11">
        <f t="shared" si="3"/>
        <v>96.236286183301445</v>
      </c>
      <c r="G117" s="11"/>
      <c r="H117" s="12"/>
      <c r="I117" s="19"/>
      <c r="J117" s="19"/>
      <c r="K117" s="12"/>
      <c r="L117" s="19"/>
      <c r="M117" s="19"/>
    </row>
    <row r="118" spans="1:13" ht="18.75" hidden="1" customHeight="1" x14ac:dyDescent="0.25">
      <c r="A118" s="118"/>
      <c r="B118" s="115" t="s">
        <v>230</v>
      </c>
      <c r="C118" s="47" t="s">
        <v>228</v>
      </c>
      <c r="D118" s="49">
        <f>[1]январь!F118+[1]февраль!F118+[1]март!F118+[1]апрель!F118+[1]май!F118+[1]июнь!F118</f>
        <v>4304.5659999999998</v>
      </c>
      <c r="E118" s="49">
        <f>[1]январь!I118+[1]февраль!I118+[1]март!I118</f>
        <v>2194.9929899999997</v>
      </c>
      <c r="F118" s="11">
        <f t="shared" si="3"/>
        <v>50.992202001316734</v>
      </c>
      <c r="G118" s="11"/>
      <c r="H118" s="12"/>
      <c r="I118" s="50">
        <v>2358.7829999999999</v>
      </c>
      <c r="J118" s="50">
        <v>2075.9639999999999</v>
      </c>
      <c r="K118" s="12"/>
      <c r="L118" s="50">
        <v>2358.7809999999999</v>
      </c>
      <c r="M118" s="50">
        <v>2075.962</v>
      </c>
    </row>
    <row r="119" spans="1:13" ht="18.75" hidden="1" customHeight="1" x14ac:dyDescent="0.25">
      <c r="A119" s="118"/>
      <c r="B119" s="119"/>
      <c r="C119" s="51" t="s">
        <v>229</v>
      </c>
      <c r="D119" s="17">
        <f>[1]январь!F119+[1]февраль!F119+[1]март!F119+[1]апрель!F119+[1]май!F119+[1]июнь!F119</f>
        <v>403144.12873</v>
      </c>
      <c r="E119" s="49">
        <f>[1]январь!I119+[1]февраль!I119+[1]март!I119</f>
        <v>171310.42289156001</v>
      </c>
      <c r="F119" s="11">
        <f t="shared" si="3"/>
        <v>42.493592411038861</v>
      </c>
      <c r="G119" s="11"/>
      <c r="H119" s="12">
        <f>I119+J119</f>
        <v>310010</v>
      </c>
      <c r="I119" s="23">
        <v>171111</v>
      </c>
      <c r="J119" s="23">
        <v>138899</v>
      </c>
      <c r="K119" s="12">
        <f>L119+M119</f>
        <v>310007</v>
      </c>
      <c r="L119" s="23">
        <v>171110</v>
      </c>
      <c r="M119" s="23">
        <v>138897</v>
      </c>
    </row>
    <row r="120" spans="1:13" ht="21.75" hidden="1" customHeight="1" x14ac:dyDescent="0.25">
      <c r="A120" s="118"/>
      <c r="B120" s="119"/>
      <c r="C120" s="47" t="s">
        <v>231</v>
      </c>
      <c r="D120" s="42">
        <f>D119/D118</f>
        <v>93.655000000000001</v>
      </c>
      <c r="E120" s="42">
        <f>E119/E118</f>
        <v>78.045999997275629</v>
      </c>
      <c r="F120" s="11">
        <f t="shared" si="3"/>
        <v>83.333511288533046</v>
      </c>
      <c r="G120" s="11"/>
      <c r="H120" s="52">
        <f>I120+J120</f>
        <v>139.45026237671641</v>
      </c>
      <c r="I120" s="53">
        <f>I119/I118</f>
        <v>72.54206936373545</v>
      </c>
      <c r="J120" s="53">
        <f>J119/J118</f>
        <v>66.908193012980959</v>
      </c>
      <c r="K120" s="52">
        <f>L120+M120</f>
        <v>139.4490009881921</v>
      </c>
      <c r="L120" s="53">
        <f>L119/L118</f>
        <v>72.541706924042543</v>
      </c>
      <c r="M120" s="53">
        <f>M119/M118</f>
        <v>66.907294064149539</v>
      </c>
    </row>
    <row r="121" spans="1:13" ht="18.75" hidden="1" customHeight="1" x14ac:dyDescent="0.25">
      <c r="A121" s="112"/>
      <c r="B121" s="115" t="s">
        <v>232</v>
      </c>
      <c r="C121" s="47" t="s">
        <v>228</v>
      </c>
      <c r="D121" s="49">
        <f>[1]июль!F118+[1]август!F118+[1]сентябрь!F118+[1]октябрь!F118+[1]ноябрь!F118+[1]декабрь!F118</f>
        <v>4304.5659999999998</v>
      </c>
      <c r="E121" s="49">
        <f>[1]апрель!I118+[1]май!I118+[1]июнь!I118+[1]июль!I118+[1]август!I118+[1]сентябрь!I118+[1]октябрь!I118+[1]ноябрь!I118+[1]декабрь!I118</f>
        <v>6455.9441299999999</v>
      </c>
      <c r="F121" s="11">
        <f t="shared" si="3"/>
        <v>149.9789788331739</v>
      </c>
      <c r="G121" s="11"/>
      <c r="H121" s="52"/>
      <c r="I121" s="53"/>
      <c r="J121" s="53"/>
      <c r="K121" s="52"/>
      <c r="L121" s="53"/>
      <c r="M121" s="53"/>
    </row>
    <row r="122" spans="1:13" ht="18.75" hidden="1" customHeight="1" x14ac:dyDescent="0.25">
      <c r="A122" s="113"/>
      <c r="B122" s="115"/>
      <c r="C122" s="51" t="s">
        <v>229</v>
      </c>
      <c r="D122" s="17">
        <f>[1]июль!F119+[1]август!F119+[1]сентябрь!F119+[1]октябрь!F119+[1]ноябрь!F119+[1]декабрь!F119</f>
        <v>403144.12873</v>
      </c>
      <c r="E122" s="49">
        <f>[1]апрель!I119+[1]май!I119+[1]июнь!I119+[1]июль!I119+[1]август!I119+[1]сентябрь!I119+[1]октябрь!I119+[1]ноябрь!I119+[1]декабрь!I119</f>
        <v>604631.45201999997</v>
      </c>
      <c r="F122" s="11">
        <f t="shared" si="3"/>
        <v>149.97897995556403</v>
      </c>
      <c r="G122" s="11"/>
      <c r="H122" s="52"/>
      <c r="I122" s="53"/>
      <c r="J122" s="53"/>
      <c r="K122" s="52"/>
      <c r="L122" s="53"/>
      <c r="M122" s="53"/>
    </row>
    <row r="123" spans="1:13" ht="21.75" hidden="1" customHeight="1" x14ac:dyDescent="0.25">
      <c r="A123" s="114"/>
      <c r="B123" s="115"/>
      <c r="C123" s="47" t="s">
        <v>231</v>
      </c>
      <c r="D123" s="42">
        <f>D122/D121</f>
        <v>93.655000000000001</v>
      </c>
      <c r="E123" s="42">
        <f>E122/E121</f>
        <v>93.655000700881217</v>
      </c>
      <c r="F123" s="11">
        <f t="shared" si="3"/>
        <v>100.00000074836497</v>
      </c>
      <c r="G123" s="11"/>
      <c r="H123" s="52"/>
      <c r="I123" s="53"/>
      <c r="J123" s="53"/>
      <c r="K123" s="52"/>
      <c r="L123" s="53"/>
      <c r="M123" s="53"/>
    </row>
    <row r="124" spans="1:13" ht="18.75" hidden="1" customHeight="1" x14ac:dyDescent="0.25">
      <c r="A124" s="120"/>
      <c r="B124" s="116" t="s">
        <v>233</v>
      </c>
      <c r="C124" s="47" t="s">
        <v>228</v>
      </c>
      <c r="D124" s="42">
        <f>D126+D129</f>
        <v>413.71100000000007</v>
      </c>
      <c r="E124" s="42">
        <f>E126+E129</f>
        <v>428.23399999999998</v>
      </c>
      <c r="F124" s="11">
        <f t="shared" si="3"/>
        <v>103.51042152613779</v>
      </c>
      <c r="G124" s="11"/>
      <c r="H124" s="52"/>
      <c r="I124" s="53"/>
      <c r="J124" s="53"/>
      <c r="K124" s="52"/>
      <c r="L124" s="53"/>
      <c r="M124" s="53"/>
    </row>
    <row r="125" spans="1:13" ht="18.75" hidden="1" customHeight="1" x14ac:dyDescent="0.25">
      <c r="A125" s="121"/>
      <c r="B125" s="117"/>
      <c r="C125" s="47" t="s">
        <v>229</v>
      </c>
      <c r="D125" s="11">
        <f>D127+D130</f>
        <v>598715.526113</v>
      </c>
      <c r="E125" s="42">
        <f>E127+E130</f>
        <v>583779.77225000004</v>
      </c>
      <c r="F125" s="11">
        <f t="shared" si="3"/>
        <v>97.505367205028676</v>
      </c>
      <c r="G125" s="11"/>
      <c r="H125" s="52"/>
      <c r="I125" s="53"/>
      <c r="J125" s="53"/>
      <c r="K125" s="52"/>
      <c r="L125" s="53"/>
      <c r="M125" s="53"/>
    </row>
    <row r="126" spans="1:13" ht="18.75" hidden="1" customHeight="1" x14ac:dyDescent="0.25">
      <c r="A126" s="112"/>
      <c r="B126" s="115" t="s">
        <v>230</v>
      </c>
      <c r="C126" s="47" t="s">
        <v>228</v>
      </c>
      <c r="D126" s="49">
        <f>[1]январь!F133+[1]февраль!F133+[1]март!F133+[1]апрель!F133+[1]май!F133+[1]июнь!F133</f>
        <v>206.85550000000003</v>
      </c>
      <c r="E126" s="49">
        <f>[1]январь!I133+[1]февраль!I133+[1]март!I133</f>
        <v>109.12400000000001</v>
      </c>
      <c r="F126" s="11">
        <f t="shared" si="3"/>
        <v>52.753733886698683</v>
      </c>
      <c r="G126" s="11"/>
      <c r="H126" s="12"/>
      <c r="I126" s="50">
        <v>160.76300000000001</v>
      </c>
      <c r="J126" s="50">
        <v>167.24799999999999</v>
      </c>
      <c r="K126" s="12"/>
      <c r="L126" s="50">
        <v>160.761</v>
      </c>
      <c r="M126" s="50">
        <v>167.24600000000001</v>
      </c>
    </row>
    <row r="127" spans="1:13" ht="18.75" hidden="1" customHeight="1" x14ac:dyDescent="0.25">
      <c r="A127" s="113"/>
      <c r="B127" s="119"/>
      <c r="C127" s="51" t="s">
        <v>229</v>
      </c>
      <c r="D127" s="17">
        <f>[1]январь!F134+[1]февраль!F134+[1]март!F134+[1]апрель!F134+[1]май!F134+[1]июнь!F134</f>
        <v>299357.7630565</v>
      </c>
      <c r="E127" s="49">
        <f>[1]январь!I134+[1]февраль!I134+[1]март!I134</f>
        <v>121969.20428999999</v>
      </c>
      <c r="F127" s="11">
        <f t="shared" si="3"/>
        <v>40.743624967220192</v>
      </c>
      <c r="G127" s="11"/>
      <c r="H127" s="12">
        <f t="shared" si="4"/>
        <v>181775</v>
      </c>
      <c r="I127" s="23">
        <v>103849</v>
      </c>
      <c r="J127" s="23">
        <v>77926</v>
      </c>
      <c r="K127" s="12">
        <f t="shared" si="5"/>
        <v>181777</v>
      </c>
      <c r="L127" s="23">
        <v>103849</v>
      </c>
      <c r="M127" s="23">
        <v>77928</v>
      </c>
    </row>
    <row r="128" spans="1:13" ht="21.75" hidden="1" customHeight="1" x14ac:dyDescent="0.25">
      <c r="A128" s="114"/>
      <c r="B128" s="119"/>
      <c r="C128" s="47" t="s">
        <v>231</v>
      </c>
      <c r="D128" s="42">
        <f>D127/D126</f>
        <v>1447.1829999999998</v>
      </c>
      <c r="E128" s="42">
        <f>E127/E126+0.001</f>
        <v>1117.7130000183276</v>
      </c>
      <c r="F128" s="11">
        <f t="shared" si="3"/>
        <v>77.233701613294784</v>
      </c>
      <c r="G128" s="11"/>
      <c r="H128" s="12">
        <f t="shared" si="4"/>
        <v>1111.9065863808858</v>
      </c>
      <c r="I128" s="53">
        <f>I127/I126</f>
        <v>645.97575312727429</v>
      </c>
      <c r="J128" s="53">
        <f>J127/J126</f>
        <v>465.93083325361141</v>
      </c>
      <c r="K128" s="12">
        <f t="shared" si="5"/>
        <v>1111.9321530892255</v>
      </c>
      <c r="L128" s="53">
        <f>L127/L126</f>
        <v>645.98378960071159</v>
      </c>
      <c r="M128" s="53">
        <f>M127/M126</f>
        <v>465.94836348851391</v>
      </c>
    </row>
    <row r="129" spans="1:13" ht="18.75" hidden="1" customHeight="1" x14ac:dyDescent="0.25">
      <c r="A129" s="112"/>
      <c r="B129" s="115" t="s">
        <v>232</v>
      </c>
      <c r="C129" s="47" t="s">
        <v>228</v>
      </c>
      <c r="D129" s="17">
        <f>[1]июль!F133+[1]август!F133+[1]сентябрь!F133+[1]октябрь!F133+[1]ноябрь!F133+[1]декабрь!F133</f>
        <v>206.85550000000003</v>
      </c>
      <c r="E129" s="49">
        <f>[1]апрель!I133+[1]май!I133+[1]июнь!I133+[1]июль!I133+[1]август!I133+[1]сентябрь!I133+[1]октябрь!I133+[1]ноябрь!I133+[1]декабрь!I133</f>
        <v>319.10999999999996</v>
      </c>
      <c r="F129" s="11">
        <f t="shared" si="3"/>
        <v>154.2671091655769</v>
      </c>
      <c r="G129" s="11"/>
      <c r="H129" s="12"/>
      <c r="I129" s="53"/>
      <c r="J129" s="53"/>
      <c r="K129" s="12"/>
      <c r="L129" s="53"/>
      <c r="M129" s="53"/>
    </row>
    <row r="130" spans="1:13" ht="18.75" hidden="1" customHeight="1" x14ac:dyDescent="0.25">
      <c r="A130" s="113"/>
      <c r="B130" s="115"/>
      <c r="C130" s="51" t="s">
        <v>229</v>
      </c>
      <c r="D130" s="17">
        <f>[1]июль!F134+[1]август!F134+[1]сентябрь!F134+[1]октябрь!F134+[1]ноябрь!F134+[1]декабрь!F134</f>
        <v>299357.7630565</v>
      </c>
      <c r="E130" s="49">
        <f>[1]апрель!I134+[1]май!I134+[1]июнь!I134+[1]июль!I134+[1]август!I134+[1]сентябрь!I134+[1]октябрь!I134+[1]ноябрь!I134+[1]декабрь!I134</f>
        <v>461810.56796000001</v>
      </c>
      <c r="F130" s="11">
        <f t="shared" si="3"/>
        <v>154.26710944283718</v>
      </c>
      <c r="G130" s="11"/>
      <c r="H130" s="12"/>
      <c r="I130" s="53"/>
      <c r="J130" s="53"/>
      <c r="K130" s="12"/>
      <c r="L130" s="53"/>
      <c r="M130" s="53"/>
    </row>
    <row r="131" spans="1:13" ht="18.75" hidden="1" customHeight="1" x14ac:dyDescent="0.25">
      <c r="A131" s="114"/>
      <c r="B131" s="115"/>
      <c r="C131" s="47" t="s">
        <v>231</v>
      </c>
      <c r="D131" s="42">
        <f>D130/D129</f>
        <v>1447.1829999999998</v>
      </c>
      <c r="E131" s="42">
        <f>E130/E129</f>
        <v>1447.1830026009843</v>
      </c>
      <c r="F131" s="11">
        <f t="shared" si="3"/>
        <v>100.00000017972741</v>
      </c>
      <c r="G131" s="11"/>
      <c r="H131" s="12"/>
      <c r="I131" s="53"/>
      <c r="J131" s="53"/>
      <c r="K131" s="12"/>
      <c r="L131" s="53"/>
      <c r="M131" s="53"/>
    </row>
    <row r="132" spans="1:13" ht="18.75" hidden="1" customHeight="1" x14ac:dyDescent="0.25">
      <c r="A132" s="54"/>
      <c r="B132" s="116" t="s">
        <v>234</v>
      </c>
      <c r="C132" s="47" t="s">
        <v>228</v>
      </c>
      <c r="D132" s="42">
        <f>D134+D137</f>
        <v>2276.4270000000001</v>
      </c>
      <c r="E132" s="42">
        <f>E134+E137</f>
        <v>2323.2400600000001</v>
      </c>
      <c r="F132" s="11">
        <f t="shared" si="3"/>
        <v>102.05642702357687</v>
      </c>
      <c r="G132" s="11"/>
      <c r="H132" s="12"/>
      <c r="I132" s="53"/>
      <c r="J132" s="53"/>
      <c r="K132" s="12"/>
      <c r="L132" s="53"/>
      <c r="M132" s="53"/>
    </row>
    <row r="133" spans="1:13" ht="18.75" hidden="1" customHeight="1" x14ac:dyDescent="0.25">
      <c r="A133" s="54"/>
      <c r="B133" s="117"/>
      <c r="C133" s="47" t="s">
        <v>229</v>
      </c>
      <c r="D133" s="11">
        <f>D135+D138</f>
        <v>952693.80520800012</v>
      </c>
      <c r="E133" s="42">
        <f>E135+E138</f>
        <v>928155.37210539996</v>
      </c>
      <c r="F133" s="11">
        <f t="shared" si="3"/>
        <v>97.424310626514171</v>
      </c>
      <c r="G133" s="11"/>
      <c r="H133" s="12"/>
      <c r="I133" s="53"/>
      <c r="J133" s="53"/>
      <c r="K133" s="12"/>
      <c r="L133" s="53"/>
      <c r="M133" s="53"/>
    </row>
    <row r="134" spans="1:13" ht="18.75" hidden="1" customHeight="1" x14ac:dyDescent="0.25">
      <c r="A134" s="118"/>
      <c r="B134" s="115" t="s">
        <v>230</v>
      </c>
      <c r="C134" s="47" t="s">
        <v>235</v>
      </c>
      <c r="D134" s="49">
        <f>[1]январь!F136+[1]февраль!F136+[1]март!F136+[1]апрель!F136+[1]май!F136+[1]июнь!F136</f>
        <v>1138.2135000000001</v>
      </c>
      <c r="E134" s="49">
        <f>[1]январь!I136+[1]февраль!I136+[1]март!I136</f>
        <v>547.38806</v>
      </c>
      <c r="F134" s="11">
        <f t="shared" si="3"/>
        <v>48.091861500500563</v>
      </c>
      <c r="G134" s="11"/>
      <c r="H134" s="12"/>
      <c r="I134" s="50">
        <v>518.95500000000004</v>
      </c>
      <c r="J134" s="50">
        <v>460.03899999999999</v>
      </c>
      <c r="K134" s="12"/>
      <c r="L134" s="50">
        <v>518.95500000000004</v>
      </c>
      <c r="M134" s="50">
        <v>460.03899999999999</v>
      </c>
    </row>
    <row r="135" spans="1:13" ht="18.75" hidden="1" customHeight="1" x14ac:dyDescent="0.25">
      <c r="A135" s="118"/>
      <c r="B135" s="119"/>
      <c r="C135" s="47" t="s">
        <v>229</v>
      </c>
      <c r="D135" s="17">
        <f>[1]январь!F137+[1]февраль!F137+[1]март!F137+[1]апрель!F137+[1]май!F137+[1]июнь!F137</f>
        <v>476346.90260400006</v>
      </c>
      <c r="E135" s="49">
        <f>[1]январь!I137+[1]февраль!I137+[1]март!I137</f>
        <v>184954.21465539999</v>
      </c>
      <c r="F135" s="11">
        <f>E135/D135*100</f>
        <v>38.827630377006436</v>
      </c>
      <c r="G135" s="11"/>
      <c r="H135" s="12">
        <f t="shared" si="4"/>
        <v>285151</v>
      </c>
      <c r="I135" s="23">
        <v>160226</v>
      </c>
      <c r="J135" s="23">
        <v>124925</v>
      </c>
      <c r="K135" s="12">
        <f t="shared" si="5"/>
        <v>285155</v>
      </c>
      <c r="L135" s="23">
        <v>160228</v>
      </c>
      <c r="M135" s="23">
        <v>124927</v>
      </c>
    </row>
    <row r="136" spans="1:13" ht="18.75" hidden="1" customHeight="1" x14ac:dyDescent="0.25">
      <c r="A136" s="118"/>
      <c r="B136" s="119"/>
      <c r="C136" s="47" t="s">
        <v>224</v>
      </c>
      <c r="D136" s="42">
        <v>346.92500000000001</v>
      </c>
      <c r="E136" s="42">
        <f>E135/E134</f>
        <v>337.88500000420174</v>
      </c>
      <c r="F136" s="11">
        <f>E136/D136*100</f>
        <v>97.394249478763911</v>
      </c>
      <c r="G136" s="11"/>
      <c r="H136" s="52">
        <f t="shared" si="4"/>
        <v>580.30045055430219</v>
      </c>
      <c r="I136" s="53">
        <f>I135/I134</f>
        <v>308.74738657494385</v>
      </c>
      <c r="J136" s="53">
        <f>J135/J134</f>
        <v>271.55306397935828</v>
      </c>
      <c r="K136" s="52">
        <f t="shared" si="5"/>
        <v>580.30865191050066</v>
      </c>
      <c r="L136" s="53">
        <f>L135/L134</f>
        <v>308.75124047364415</v>
      </c>
      <c r="M136" s="53">
        <f>M135/M134</f>
        <v>271.55741143685646</v>
      </c>
    </row>
    <row r="137" spans="1:13" ht="18.75" hidden="1" customHeight="1" x14ac:dyDescent="0.25">
      <c r="A137" s="112"/>
      <c r="B137" s="115" t="s">
        <v>232</v>
      </c>
      <c r="C137" s="47" t="s">
        <v>235</v>
      </c>
      <c r="D137" s="49">
        <f>[1]июль!F136+[1]август!F136+[1]сентябрь!F136+[1]октябрь!F136+[1]ноябрь!F136+[1]декабрь!F136</f>
        <v>1138.2135000000001</v>
      </c>
      <c r="E137" s="49">
        <f>[1]апрель!I136+[1]май!I136+[1]июнь!I136+[1]июль!I136+[1]август!I136+[1]сентябрь!I136+[1]октябрь!I136+[1]ноябрь!I136+[1]декабрь!I136</f>
        <v>1775.8520000000003</v>
      </c>
      <c r="F137" s="11">
        <f>E137/D137*100</f>
        <v>156.02099254665319</v>
      </c>
      <c r="G137" s="11"/>
      <c r="H137" s="55"/>
      <c r="I137" s="56"/>
      <c r="J137" s="56"/>
      <c r="K137" s="55"/>
      <c r="L137" s="56"/>
      <c r="M137" s="56"/>
    </row>
    <row r="138" spans="1:13" ht="18.75" hidden="1" customHeight="1" x14ac:dyDescent="0.25">
      <c r="A138" s="113"/>
      <c r="B138" s="115"/>
      <c r="C138" s="47" t="s">
        <v>229</v>
      </c>
      <c r="D138" s="17">
        <f>[1]июль!F137+[1]август!F137+[1]сентябрь!F137+[1]октябрь!F137+[1]ноябрь!F137+[1]декабрь!F137</f>
        <v>476346.90260400006</v>
      </c>
      <c r="E138" s="49">
        <f>[1]апрель!I137+[1]май!I137+[1]июнь!I137+[1]июль!I137+[1]август!I137+[1]сентябрь!I137+[1]октябрь!I137+[1]ноябрь!I137+[1]декабрь!I137</f>
        <v>743201.15744999994</v>
      </c>
      <c r="F138" s="11">
        <f>E138/D138*100</f>
        <v>156.02099087602193</v>
      </c>
      <c r="G138" s="11"/>
      <c r="H138" s="55"/>
      <c r="I138" s="56"/>
      <c r="J138" s="56"/>
      <c r="K138" s="55"/>
      <c r="L138" s="56"/>
      <c r="M138" s="56"/>
    </row>
    <row r="139" spans="1:13" ht="18.75" hidden="1" customHeight="1" x14ac:dyDescent="0.25">
      <c r="A139" s="114"/>
      <c r="B139" s="115"/>
      <c r="C139" s="47" t="s">
        <v>224</v>
      </c>
      <c r="D139" s="42">
        <f>D138/D137</f>
        <v>418.50400000000002</v>
      </c>
      <c r="E139" s="42">
        <f>E138/E137</f>
        <v>418.50399551877058</v>
      </c>
      <c r="F139" s="11">
        <f>E139/D139*100</f>
        <v>99.999998929226621</v>
      </c>
      <c r="G139" s="11"/>
      <c r="H139" s="55"/>
      <c r="I139" s="56"/>
      <c r="J139" s="56"/>
      <c r="K139" s="55"/>
      <c r="L139" s="56"/>
      <c r="M139" s="56"/>
    </row>
    <row r="140" spans="1:13" x14ac:dyDescent="0.25">
      <c r="A140" s="57"/>
      <c r="B140" s="58"/>
      <c r="C140" s="58"/>
      <c r="D140" s="58"/>
      <c r="E140" s="59"/>
      <c r="F140" s="5"/>
      <c r="G140" s="5"/>
    </row>
    <row r="141" spans="1:13" hidden="1" x14ac:dyDescent="0.25">
      <c r="A141" s="60"/>
      <c r="B141" s="25" t="s">
        <v>236</v>
      </c>
      <c r="C141" s="25"/>
      <c r="D141" s="61"/>
      <c r="E141" s="62"/>
      <c r="F141" s="5"/>
      <c r="G141" s="5"/>
    </row>
    <row r="142" spans="1:13" hidden="1" x14ac:dyDescent="0.25">
      <c r="A142" s="60" t="s">
        <v>237</v>
      </c>
      <c r="B142" s="25" t="s">
        <v>238</v>
      </c>
      <c r="C142" s="16" t="s">
        <v>239</v>
      </c>
      <c r="D142" s="61"/>
      <c r="E142" s="62"/>
      <c r="F142" s="5"/>
      <c r="G142" s="5"/>
    </row>
    <row r="143" spans="1:13" hidden="1" x14ac:dyDescent="0.25">
      <c r="A143" s="60"/>
      <c r="B143" s="25"/>
      <c r="C143" s="16"/>
      <c r="D143" s="61"/>
      <c r="E143" s="62"/>
      <c r="F143" s="5"/>
      <c r="G143" s="5"/>
    </row>
    <row r="144" spans="1:13" ht="25.5" hidden="1" x14ac:dyDescent="0.25">
      <c r="A144" s="63">
        <v>9</v>
      </c>
      <c r="B144" s="25" t="s">
        <v>240</v>
      </c>
      <c r="C144" s="16" t="s">
        <v>241</v>
      </c>
      <c r="D144" s="64">
        <f>D146+D147+D148</f>
        <v>433</v>
      </c>
      <c r="E144" s="62"/>
      <c r="F144" s="5"/>
      <c r="G144" s="5"/>
    </row>
    <row r="145" spans="1:7" hidden="1" x14ac:dyDescent="0.2">
      <c r="A145" s="63"/>
      <c r="B145" s="25" t="s">
        <v>242</v>
      </c>
      <c r="C145" s="16"/>
      <c r="D145" s="79"/>
      <c r="E145" s="62"/>
      <c r="F145" s="5"/>
      <c r="G145" s="5"/>
    </row>
    <row r="146" spans="1:7" hidden="1" x14ac:dyDescent="0.25">
      <c r="A146" s="65" t="s">
        <v>243</v>
      </c>
      <c r="B146" s="25" t="s">
        <v>244</v>
      </c>
      <c r="C146" s="16" t="s">
        <v>241</v>
      </c>
      <c r="D146" s="64">
        <v>364</v>
      </c>
      <c r="E146" s="62"/>
      <c r="F146" s="5"/>
      <c r="G146" s="5"/>
    </row>
    <row r="147" spans="1:7" hidden="1" x14ac:dyDescent="0.25">
      <c r="A147" s="65" t="s">
        <v>245</v>
      </c>
      <c r="B147" s="25" t="s">
        <v>246</v>
      </c>
      <c r="C147" s="16" t="s">
        <v>241</v>
      </c>
      <c r="D147" s="64">
        <v>26</v>
      </c>
      <c r="E147" s="62"/>
      <c r="F147" s="5"/>
      <c r="G147" s="5"/>
    </row>
    <row r="148" spans="1:7" hidden="1" x14ac:dyDescent="0.25">
      <c r="A148" s="65" t="s">
        <v>247</v>
      </c>
      <c r="B148" s="25" t="s">
        <v>248</v>
      </c>
      <c r="C148" s="16" t="s">
        <v>241</v>
      </c>
      <c r="D148" s="64">
        <v>43</v>
      </c>
      <c r="E148" s="62"/>
      <c r="F148" s="5"/>
      <c r="G148" s="5"/>
    </row>
    <row r="149" spans="1:7" ht="25.5" hidden="1" x14ac:dyDescent="0.25">
      <c r="A149" s="65" t="s">
        <v>249</v>
      </c>
      <c r="B149" s="25" t="s">
        <v>250</v>
      </c>
      <c r="C149" s="16" t="s">
        <v>251</v>
      </c>
      <c r="D149" s="64">
        <v>110088</v>
      </c>
      <c r="E149" s="62"/>
      <c r="F149" s="5"/>
      <c r="G149" s="5"/>
    </row>
    <row r="150" spans="1:7" hidden="1" x14ac:dyDescent="0.25">
      <c r="A150" s="65"/>
      <c r="B150" s="25" t="s">
        <v>242</v>
      </c>
      <c r="C150" s="16"/>
      <c r="D150" s="64"/>
      <c r="E150" s="62"/>
      <c r="F150" s="5"/>
      <c r="G150" s="5"/>
    </row>
    <row r="151" spans="1:7" hidden="1" x14ac:dyDescent="0.25">
      <c r="A151" s="65" t="s">
        <v>252</v>
      </c>
      <c r="B151" s="25" t="s">
        <v>244</v>
      </c>
      <c r="C151" s="16" t="s">
        <v>251</v>
      </c>
      <c r="D151" s="64">
        <v>109102</v>
      </c>
      <c r="E151" s="62"/>
      <c r="F151" s="5"/>
      <c r="G151" s="5"/>
    </row>
    <row r="152" spans="1:7" hidden="1" x14ac:dyDescent="0.25">
      <c r="A152" s="65" t="s">
        <v>253</v>
      </c>
      <c r="B152" s="25" t="s">
        <v>246</v>
      </c>
      <c r="C152" s="16" t="s">
        <v>251</v>
      </c>
      <c r="D152" s="64">
        <v>125526</v>
      </c>
      <c r="E152" s="62"/>
      <c r="F152" s="5"/>
      <c r="G152" s="5"/>
    </row>
    <row r="153" spans="1:7" hidden="1" x14ac:dyDescent="0.25">
      <c r="A153" s="65" t="s">
        <v>254</v>
      </c>
      <c r="B153" s="25" t="s">
        <v>248</v>
      </c>
      <c r="C153" s="16" t="s">
        <v>251</v>
      </c>
      <c r="D153" s="64">
        <v>109103</v>
      </c>
      <c r="E153" s="62"/>
      <c r="F153" s="5"/>
      <c r="G153" s="5"/>
    </row>
    <row r="154" spans="1:7" ht="38.25" hidden="1" x14ac:dyDescent="0.25">
      <c r="A154" s="65" t="s">
        <v>255</v>
      </c>
      <c r="B154" s="25" t="s">
        <v>256</v>
      </c>
      <c r="C154" s="16" t="s">
        <v>257</v>
      </c>
      <c r="D154" s="17">
        <v>0</v>
      </c>
      <c r="E154" s="62"/>
      <c r="F154" s="5"/>
      <c r="G154" s="5"/>
    </row>
    <row r="155" spans="1:7" ht="25.5" hidden="1" x14ac:dyDescent="0.25">
      <c r="A155" s="65" t="s">
        <v>258</v>
      </c>
      <c r="B155" s="25" t="s">
        <v>259</v>
      </c>
      <c r="C155" s="16" t="s">
        <v>257</v>
      </c>
      <c r="D155" s="64">
        <v>106391</v>
      </c>
      <c r="E155" s="62"/>
      <c r="F155" s="5"/>
      <c r="G155" s="5"/>
    </row>
    <row r="156" spans="1:7" hidden="1" x14ac:dyDescent="0.25">
      <c r="A156" s="65" t="s">
        <v>260</v>
      </c>
      <c r="B156" s="25" t="s">
        <v>261</v>
      </c>
      <c r="C156" s="16" t="s">
        <v>257</v>
      </c>
      <c r="D156" s="64">
        <v>0</v>
      </c>
      <c r="E156" s="62"/>
      <c r="F156" s="5"/>
      <c r="G156" s="5"/>
    </row>
    <row r="157" spans="1:7" hidden="1" x14ac:dyDescent="0.25">
      <c r="A157" s="65" t="s">
        <v>262</v>
      </c>
      <c r="B157" s="25" t="s">
        <v>263</v>
      </c>
      <c r="C157" s="25" t="s">
        <v>257</v>
      </c>
      <c r="D157" s="64">
        <v>106391</v>
      </c>
      <c r="E157" s="62"/>
      <c r="F157" s="5"/>
      <c r="G157" s="5"/>
    </row>
    <row r="158" spans="1:7" ht="38.25" hidden="1" x14ac:dyDescent="0.25">
      <c r="A158" s="65" t="s">
        <v>264</v>
      </c>
      <c r="B158" s="25" t="s">
        <v>265</v>
      </c>
      <c r="C158" s="25" t="s">
        <v>257</v>
      </c>
      <c r="D158" s="17">
        <v>30149</v>
      </c>
      <c r="E158" s="62"/>
      <c r="F158" s="5"/>
      <c r="G158" s="5"/>
    </row>
    <row r="159" spans="1:7" hidden="1" x14ac:dyDescent="0.2">
      <c r="A159" s="65"/>
      <c r="B159" s="25" t="s">
        <v>242</v>
      </c>
      <c r="C159" s="25" t="s">
        <v>257</v>
      </c>
      <c r="D159" s="79"/>
      <c r="E159" s="62"/>
      <c r="F159" s="5"/>
      <c r="G159" s="5"/>
    </row>
    <row r="160" spans="1:7" hidden="1" x14ac:dyDescent="0.25">
      <c r="A160" s="65" t="s">
        <v>266</v>
      </c>
      <c r="B160" s="25" t="s">
        <v>267</v>
      </c>
      <c r="C160" s="25" t="s">
        <v>257</v>
      </c>
      <c r="D160" s="17">
        <v>30149</v>
      </c>
      <c r="E160" s="62"/>
      <c r="F160" s="5"/>
      <c r="G160" s="5"/>
    </row>
    <row r="161" spans="1:7" hidden="1" x14ac:dyDescent="0.25">
      <c r="A161" s="65" t="s">
        <v>268</v>
      </c>
      <c r="B161" s="25" t="s">
        <v>269</v>
      </c>
      <c r="C161" s="25" t="s">
        <v>257</v>
      </c>
      <c r="D161" s="64">
        <v>0</v>
      </c>
      <c r="E161" s="62"/>
      <c r="F161" s="5"/>
      <c r="G161" s="5"/>
    </row>
    <row r="162" spans="1:7" hidden="1" x14ac:dyDescent="0.25">
      <c r="A162" s="65" t="s">
        <v>270</v>
      </c>
      <c r="B162" s="25" t="s">
        <v>271</v>
      </c>
      <c r="C162" s="25" t="s">
        <v>257</v>
      </c>
      <c r="D162" s="64">
        <v>0</v>
      </c>
      <c r="E162" s="62"/>
      <c r="F162" s="5"/>
      <c r="G162" s="5"/>
    </row>
    <row r="163" spans="1:7" x14ac:dyDescent="0.2">
      <c r="A163" s="66"/>
      <c r="B163" s="67" t="s">
        <v>272</v>
      </c>
      <c r="C163" s="68"/>
      <c r="D163" s="69"/>
      <c r="E163" s="62"/>
      <c r="F163" s="5"/>
      <c r="G163" s="5"/>
    </row>
    <row r="164" spans="1:7" x14ac:dyDescent="0.2">
      <c r="A164" s="66"/>
      <c r="B164" s="70" t="s">
        <v>273</v>
      </c>
      <c r="C164" s="68"/>
      <c r="D164" s="69"/>
      <c r="E164" s="62"/>
      <c r="F164" s="5"/>
      <c r="G164" s="5"/>
    </row>
    <row r="165" spans="1:7" x14ac:dyDescent="0.2">
      <c r="A165" s="66"/>
      <c r="B165" s="70" t="s">
        <v>274</v>
      </c>
      <c r="C165" s="68"/>
      <c r="D165" s="69"/>
      <c r="E165" s="62"/>
      <c r="F165" s="5"/>
      <c r="G165" s="5"/>
    </row>
    <row r="166" spans="1:7" x14ac:dyDescent="0.2">
      <c r="A166" s="66"/>
      <c r="B166" s="70"/>
      <c r="C166" s="68"/>
      <c r="D166" s="69"/>
      <c r="E166" s="62"/>
      <c r="F166" s="5"/>
      <c r="G166" s="5"/>
    </row>
    <row r="167" spans="1:7" x14ac:dyDescent="0.25">
      <c r="B167" s="5"/>
      <c r="C167" s="5"/>
      <c r="D167" s="5"/>
      <c r="E167" s="62"/>
      <c r="F167" s="5"/>
      <c r="G167" s="5"/>
    </row>
    <row r="168" spans="1:7" ht="15.75" x14ac:dyDescent="0.25">
      <c r="A168" s="111" t="s">
        <v>275</v>
      </c>
      <c r="B168" s="111"/>
      <c r="C168" s="111"/>
      <c r="D168" s="111"/>
      <c r="E168" s="111"/>
      <c r="F168" s="111"/>
      <c r="G168" s="111"/>
    </row>
    <row r="169" spans="1:7" x14ac:dyDescent="0.2">
      <c r="B169" s="71"/>
      <c r="C169" s="71"/>
      <c r="D169" s="80"/>
      <c r="E169" s="5"/>
      <c r="F169" s="5"/>
      <c r="G169" s="70" t="s">
        <v>276</v>
      </c>
    </row>
    <row r="170" spans="1:7" x14ac:dyDescent="0.25">
      <c r="B170" s="71"/>
      <c r="C170" s="71"/>
      <c r="E170" s="5"/>
      <c r="F170" s="5"/>
      <c r="G170" s="5"/>
    </row>
    <row r="171" spans="1:7" x14ac:dyDescent="0.25">
      <c r="E171" s="5"/>
      <c r="F171" s="5"/>
      <c r="G171" s="5"/>
    </row>
    <row r="172" spans="1:7" x14ac:dyDescent="0.25">
      <c r="B172" s="72"/>
      <c r="C172" s="73"/>
      <c r="D172" s="5"/>
      <c r="E172" s="5"/>
      <c r="F172" s="5"/>
      <c r="G172" s="5"/>
    </row>
    <row r="173" spans="1:7" x14ac:dyDescent="0.25">
      <c r="B173" s="72"/>
      <c r="C173" s="73"/>
      <c r="D173" s="5"/>
      <c r="E173" s="5"/>
      <c r="F173" s="5"/>
      <c r="G173" s="5"/>
    </row>
    <row r="174" spans="1:7" x14ac:dyDescent="0.25">
      <c r="B174" s="72"/>
      <c r="C174" s="73"/>
      <c r="D174" s="5"/>
      <c r="E174" s="5"/>
      <c r="F174" s="5"/>
      <c r="G174" s="5"/>
    </row>
    <row r="175" spans="1:7" x14ac:dyDescent="0.25">
      <c r="B175" s="72"/>
      <c r="C175" s="73"/>
    </row>
    <row r="176" spans="1:7" x14ac:dyDescent="0.25">
      <c r="B176" s="72"/>
      <c r="C176" s="73"/>
    </row>
    <row r="177" spans="1:24" x14ac:dyDescent="0.25">
      <c r="B177" s="72"/>
      <c r="C177" s="73"/>
    </row>
    <row r="178" spans="1:24" s="2" customFormat="1" x14ac:dyDescent="0.25">
      <c r="A178" s="4"/>
      <c r="B178" s="72"/>
      <c r="C178" s="73"/>
      <c r="H178" s="4"/>
      <c r="I178" s="4"/>
      <c r="J178" s="4"/>
      <c r="K178" s="4"/>
      <c r="L178" s="4"/>
      <c r="M178" s="4"/>
      <c r="N178" s="4"/>
      <c r="O178" s="4"/>
      <c r="P178" s="4"/>
      <c r="Q178" s="4"/>
      <c r="R178" s="4"/>
      <c r="S178" s="4"/>
      <c r="T178" s="4"/>
      <c r="U178" s="4"/>
      <c r="V178" s="4"/>
      <c r="W178" s="4"/>
      <c r="X178" s="4"/>
    </row>
    <row r="179" spans="1:24" s="2" customFormat="1" x14ac:dyDescent="0.25">
      <c r="A179" s="1"/>
      <c r="B179" s="72"/>
      <c r="C179" s="73"/>
      <c r="H179" s="4"/>
      <c r="I179" s="4"/>
      <c r="J179" s="4"/>
      <c r="K179" s="4"/>
      <c r="L179" s="4"/>
      <c r="M179" s="4"/>
      <c r="N179" s="4"/>
      <c r="O179" s="4"/>
      <c r="P179" s="4"/>
      <c r="Q179" s="4"/>
      <c r="R179" s="4"/>
      <c r="S179" s="4"/>
      <c r="T179" s="4"/>
      <c r="U179" s="4"/>
      <c r="V179" s="4"/>
      <c r="W179" s="4"/>
      <c r="X179" s="4"/>
    </row>
    <row r="180" spans="1:24" s="2" customFormat="1" x14ac:dyDescent="0.25">
      <c r="A180" s="1"/>
      <c r="B180" s="72"/>
      <c r="C180" s="73"/>
      <c r="H180" s="4"/>
      <c r="I180" s="4"/>
      <c r="J180" s="4"/>
      <c r="K180" s="4"/>
      <c r="L180" s="4"/>
      <c r="M180" s="4"/>
      <c r="N180" s="4"/>
      <c r="O180" s="4"/>
      <c r="P180" s="4"/>
      <c r="Q180" s="4"/>
      <c r="R180" s="4"/>
      <c r="S180" s="4"/>
      <c r="T180" s="4"/>
      <c r="U180" s="4"/>
      <c r="V180" s="4"/>
      <c r="W180" s="4"/>
      <c r="X180" s="4"/>
    </row>
    <row r="181" spans="1:24" s="2" customFormat="1" x14ac:dyDescent="0.25">
      <c r="A181" s="1"/>
      <c r="B181" s="72"/>
      <c r="C181" s="73"/>
      <c r="H181" s="4"/>
      <c r="I181" s="4"/>
      <c r="J181" s="4"/>
      <c r="K181" s="4"/>
      <c r="L181" s="4"/>
      <c r="M181" s="4"/>
      <c r="N181" s="4"/>
      <c r="O181" s="4"/>
      <c r="P181" s="4"/>
      <c r="Q181" s="4"/>
      <c r="R181" s="4"/>
      <c r="S181" s="4"/>
      <c r="T181" s="4"/>
      <c r="U181" s="4"/>
      <c r="V181" s="4"/>
      <c r="W181" s="4"/>
      <c r="X181" s="4"/>
    </row>
    <row r="182" spans="1:24" s="2" customFormat="1" x14ac:dyDescent="0.25">
      <c r="A182" s="1"/>
      <c r="B182" s="72"/>
      <c r="C182" s="73"/>
      <c r="H182" s="4"/>
      <c r="I182" s="4"/>
      <c r="J182" s="4"/>
      <c r="K182" s="4"/>
      <c r="L182" s="4"/>
      <c r="M182" s="4"/>
      <c r="N182" s="4"/>
      <c r="O182" s="4"/>
      <c r="P182" s="4"/>
      <c r="Q182" s="4"/>
      <c r="R182" s="4"/>
      <c r="S182" s="4"/>
      <c r="T182" s="4"/>
      <c r="U182" s="4"/>
      <c r="V182" s="4"/>
      <c r="W182" s="4"/>
      <c r="X182" s="4"/>
    </row>
    <row r="183" spans="1:24" s="2" customFormat="1" x14ac:dyDescent="0.25">
      <c r="A183" s="1"/>
      <c r="B183" s="72"/>
      <c r="C183" s="73"/>
      <c r="H183" s="4"/>
      <c r="I183" s="4"/>
      <c r="J183" s="4"/>
      <c r="K183" s="4"/>
      <c r="L183" s="4"/>
      <c r="M183" s="4"/>
      <c r="N183" s="4"/>
      <c r="O183" s="4"/>
      <c r="P183" s="4"/>
      <c r="Q183" s="4"/>
      <c r="R183" s="4"/>
      <c r="S183" s="4"/>
      <c r="T183" s="4"/>
      <c r="U183" s="4"/>
      <c r="V183" s="4"/>
      <c r="W183" s="4"/>
      <c r="X183" s="4"/>
    </row>
    <row r="184" spans="1:24" s="2" customFormat="1" x14ac:dyDescent="0.25">
      <c r="A184" s="1"/>
      <c r="B184" s="74"/>
      <c r="C184" s="75"/>
      <c r="H184" s="4"/>
      <c r="I184" s="4"/>
      <c r="J184" s="4"/>
      <c r="K184" s="4"/>
      <c r="L184" s="4"/>
      <c r="M184" s="4"/>
      <c r="N184" s="4"/>
      <c r="O184" s="4"/>
      <c r="P184" s="4"/>
      <c r="Q184" s="4"/>
      <c r="R184" s="4"/>
      <c r="S184" s="4"/>
      <c r="T184" s="4"/>
      <c r="U184" s="4"/>
      <c r="V184" s="4"/>
      <c r="W184" s="4"/>
      <c r="X184" s="4"/>
    </row>
    <row r="185" spans="1:24" s="2" customFormat="1" x14ac:dyDescent="0.25">
      <c r="A185" s="1"/>
      <c r="C185" s="75"/>
      <c r="H185" s="4"/>
      <c r="I185" s="4"/>
      <c r="J185" s="4"/>
      <c r="K185" s="4"/>
      <c r="L185" s="4"/>
      <c r="M185" s="4"/>
      <c r="N185" s="4"/>
      <c r="O185" s="4"/>
      <c r="P185" s="4"/>
      <c r="Q185" s="4"/>
      <c r="R185" s="4"/>
      <c r="S185" s="4"/>
      <c r="T185" s="4"/>
      <c r="U185" s="4"/>
      <c r="V185" s="4"/>
      <c r="W185" s="4"/>
      <c r="X185" s="4"/>
    </row>
    <row r="186" spans="1:24" s="2" customFormat="1" x14ac:dyDescent="0.25">
      <c r="A186" s="1"/>
      <c r="C186" s="76"/>
      <c r="H186" s="4"/>
      <c r="I186" s="4"/>
      <c r="J186" s="4"/>
      <c r="K186" s="4"/>
      <c r="L186" s="4"/>
      <c r="M186" s="4"/>
      <c r="N186" s="4"/>
      <c r="O186" s="4"/>
      <c r="P186" s="4"/>
      <c r="Q186" s="4"/>
      <c r="R186" s="4"/>
      <c r="S186" s="4"/>
      <c r="T186" s="4"/>
      <c r="U186" s="4"/>
      <c r="V186" s="4"/>
      <c r="W186" s="4"/>
      <c r="X186" s="4"/>
    </row>
  </sheetData>
  <mergeCells count="26">
    <mergeCell ref="A2:G2"/>
    <mergeCell ref="A3:G3"/>
    <mergeCell ref="H5:J5"/>
    <mergeCell ref="K5:M5"/>
    <mergeCell ref="A109:A110"/>
    <mergeCell ref="B109:B110"/>
    <mergeCell ref="A111:A112"/>
    <mergeCell ref="B111:B112"/>
    <mergeCell ref="A116:A117"/>
    <mergeCell ref="B116:B117"/>
    <mergeCell ref="A118:A120"/>
    <mergeCell ref="B118:B120"/>
    <mergeCell ref="A121:A123"/>
    <mergeCell ref="B121:B123"/>
    <mergeCell ref="A124:A125"/>
    <mergeCell ref="B124:B125"/>
    <mergeCell ref="A126:A128"/>
    <mergeCell ref="B126:B128"/>
    <mergeCell ref="A168:G168"/>
    <mergeCell ref="A129:A131"/>
    <mergeCell ref="B129:B131"/>
    <mergeCell ref="B132:B133"/>
    <mergeCell ref="A134:A136"/>
    <mergeCell ref="B134:B136"/>
    <mergeCell ref="A137:A139"/>
    <mergeCell ref="B137:B139"/>
  </mergeCells>
  <pageMargins left="0.39370078740157483" right="0" top="0.59055118110236227" bottom="0.39370078740157483" header="0.31496062992125984" footer="0.31496062992125984"/>
  <pageSetup paperSize="9" scale="47"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86"/>
  <sheetViews>
    <sheetView view="pageBreakPreview" zoomScale="104" zoomScaleNormal="100" zoomScaleSheetLayoutView="104" workbookViewId="0">
      <selection activeCell="G176" sqref="G176"/>
    </sheetView>
  </sheetViews>
  <sheetFormatPr defaultRowHeight="15" x14ac:dyDescent="0.25"/>
  <cols>
    <col min="1" max="1" width="7.42578125" style="1" customWidth="1"/>
    <col min="2" max="2" width="33.7109375" style="2" customWidth="1"/>
    <col min="3" max="3" width="11.5703125" style="2" customWidth="1"/>
    <col min="4" max="5" width="19.7109375" style="2" customWidth="1"/>
    <col min="6" max="6" width="11.7109375" style="2" customWidth="1"/>
    <col min="7" max="7" width="27.7109375" style="2" customWidth="1"/>
    <col min="8" max="10" width="11" style="4" hidden="1" customWidth="1"/>
    <col min="11" max="11" width="10" style="4" hidden="1" customWidth="1"/>
    <col min="12" max="13" width="11" style="4" hidden="1" customWidth="1"/>
    <col min="14" max="256" width="9.140625" style="4"/>
    <col min="257" max="257" width="7.42578125" style="4" customWidth="1"/>
    <col min="258" max="258" width="33.7109375" style="4" customWidth="1"/>
    <col min="259" max="259" width="11.5703125" style="4" customWidth="1"/>
    <col min="260" max="261" width="19.7109375" style="4" customWidth="1"/>
    <col min="262" max="262" width="11.7109375" style="4" customWidth="1"/>
    <col min="263" max="263" width="27.7109375" style="4" customWidth="1"/>
    <col min="264" max="269" width="0" style="4" hidden="1" customWidth="1"/>
    <col min="270" max="512" width="9.140625" style="4"/>
    <col min="513" max="513" width="7.42578125" style="4" customWidth="1"/>
    <col min="514" max="514" width="33.7109375" style="4" customWidth="1"/>
    <col min="515" max="515" width="11.5703125" style="4" customWidth="1"/>
    <col min="516" max="517" width="19.7109375" style="4" customWidth="1"/>
    <col min="518" max="518" width="11.7109375" style="4" customWidth="1"/>
    <col min="519" max="519" width="27.7109375" style="4" customWidth="1"/>
    <col min="520" max="525" width="0" style="4" hidden="1" customWidth="1"/>
    <col min="526" max="768" width="9.140625" style="4"/>
    <col min="769" max="769" width="7.42578125" style="4" customWidth="1"/>
    <col min="770" max="770" width="33.7109375" style="4" customWidth="1"/>
    <col min="771" max="771" width="11.5703125" style="4" customWidth="1"/>
    <col min="772" max="773" width="19.7109375" style="4" customWidth="1"/>
    <col min="774" max="774" width="11.7109375" style="4" customWidth="1"/>
    <col min="775" max="775" width="27.7109375" style="4" customWidth="1"/>
    <col min="776" max="781" width="0" style="4" hidden="1" customWidth="1"/>
    <col min="782" max="1024" width="9.140625" style="4"/>
    <col min="1025" max="1025" width="7.42578125" style="4" customWidth="1"/>
    <col min="1026" max="1026" width="33.7109375" style="4" customWidth="1"/>
    <col min="1027" max="1027" width="11.5703125" style="4" customWidth="1"/>
    <col min="1028" max="1029" width="19.7109375" style="4" customWidth="1"/>
    <col min="1030" max="1030" width="11.7109375" style="4" customWidth="1"/>
    <col min="1031" max="1031" width="27.7109375" style="4" customWidth="1"/>
    <col min="1032" max="1037" width="0" style="4" hidden="1" customWidth="1"/>
    <col min="1038" max="1280" width="9.140625" style="4"/>
    <col min="1281" max="1281" width="7.42578125" style="4" customWidth="1"/>
    <col min="1282" max="1282" width="33.7109375" style="4" customWidth="1"/>
    <col min="1283" max="1283" width="11.5703125" style="4" customWidth="1"/>
    <col min="1284" max="1285" width="19.7109375" style="4" customWidth="1"/>
    <col min="1286" max="1286" width="11.7109375" style="4" customWidth="1"/>
    <col min="1287" max="1287" width="27.7109375" style="4" customWidth="1"/>
    <col min="1288" max="1293" width="0" style="4" hidden="1" customWidth="1"/>
    <col min="1294" max="1536" width="9.140625" style="4"/>
    <col min="1537" max="1537" width="7.42578125" style="4" customWidth="1"/>
    <col min="1538" max="1538" width="33.7109375" style="4" customWidth="1"/>
    <col min="1539" max="1539" width="11.5703125" style="4" customWidth="1"/>
    <col min="1540" max="1541" width="19.7109375" style="4" customWidth="1"/>
    <col min="1542" max="1542" width="11.7109375" style="4" customWidth="1"/>
    <col min="1543" max="1543" width="27.7109375" style="4" customWidth="1"/>
    <col min="1544" max="1549" width="0" style="4" hidden="1" customWidth="1"/>
    <col min="1550" max="1792" width="9.140625" style="4"/>
    <col min="1793" max="1793" width="7.42578125" style="4" customWidth="1"/>
    <col min="1794" max="1794" width="33.7109375" style="4" customWidth="1"/>
    <col min="1795" max="1795" width="11.5703125" style="4" customWidth="1"/>
    <col min="1796" max="1797" width="19.7109375" style="4" customWidth="1"/>
    <col min="1798" max="1798" width="11.7109375" style="4" customWidth="1"/>
    <col min="1799" max="1799" width="27.7109375" style="4" customWidth="1"/>
    <col min="1800" max="1805" width="0" style="4" hidden="1" customWidth="1"/>
    <col min="1806" max="2048" width="9.140625" style="4"/>
    <col min="2049" max="2049" width="7.42578125" style="4" customWidth="1"/>
    <col min="2050" max="2050" width="33.7109375" style="4" customWidth="1"/>
    <col min="2051" max="2051" width="11.5703125" style="4" customWidth="1"/>
    <col min="2052" max="2053" width="19.7109375" style="4" customWidth="1"/>
    <col min="2054" max="2054" width="11.7109375" style="4" customWidth="1"/>
    <col min="2055" max="2055" width="27.7109375" style="4" customWidth="1"/>
    <col min="2056" max="2061" width="0" style="4" hidden="1" customWidth="1"/>
    <col min="2062" max="2304" width="9.140625" style="4"/>
    <col min="2305" max="2305" width="7.42578125" style="4" customWidth="1"/>
    <col min="2306" max="2306" width="33.7109375" style="4" customWidth="1"/>
    <col min="2307" max="2307" width="11.5703125" style="4" customWidth="1"/>
    <col min="2308" max="2309" width="19.7109375" style="4" customWidth="1"/>
    <col min="2310" max="2310" width="11.7109375" style="4" customWidth="1"/>
    <col min="2311" max="2311" width="27.7109375" style="4" customWidth="1"/>
    <col min="2312" max="2317" width="0" style="4" hidden="1" customWidth="1"/>
    <col min="2318" max="2560" width="9.140625" style="4"/>
    <col min="2561" max="2561" width="7.42578125" style="4" customWidth="1"/>
    <col min="2562" max="2562" width="33.7109375" style="4" customWidth="1"/>
    <col min="2563" max="2563" width="11.5703125" style="4" customWidth="1"/>
    <col min="2564" max="2565" width="19.7109375" style="4" customWidth="1"/>
    <col min="2566" max="2566" width="11.7109375" style="4" customWidth="1"/>
    <col min="2567" max="2567" width="27.7109375" style="4" customWidth="1"/>
    <col min="2568" max="2573" width="0" style="4" hidden="1" customWidth="1"/>
    <col min="2574" max="2816" width="9.140625" style="4"/>
    <col min="2817" max="2817" width="7.42578125" style="4" customWidth="1"/>
    <col min="2818" max="2818" width="33.7109375" style="4" customWidth="1"/>
    <col min="2819" max="2819" width="11.5703125" style="4" customWidth="1"/>
    <col min="2820" max="2821" width="19.7109375" style="4" customWidth="1"/>
    <col min="2822" max="2822" width="11.7109375" style="4" customWidth="1"/>
    <col min="2823" max="2823" width="27.7109375" style="4" customWidth="1"/>
    <col min="2824" max="2829" width="0" style="4" hidden="1" customWidth="1"/>
    <col min="2830" max="3072" width="9.140625" style="4"/>
    <col min="3073" max="3073" width="7.42578125" style="4" customWidth="1"/>
    <col min="3074" max="3074" width="33.7109375" style="4" customWidth="1"/>
    <col min="3075" max="3075" width="11.5703125" style="4" customWidth="1"/>
    <col min="3076" max="3077" width="19.7109375" style="4" customWidth="1"/>
    <col min="3078" max="3078" width="11.7109375" style="4" customWidth="1"/>
    <col min="3079" max="3079" width="27.7109375" style="4" customWidth="1"/>
    <col min="3080" max="3085" width="0" style="4" hidden="1" customWidth="1"/>
    <col min="3086" max="3328" width="9.140625" style="4"/>
    <col min="3329" max="3329" width="7.42578125" style="4" customWidth="1"/>
    <col min="3330" max="3330" width="33.7109375" style="4" customWidth="1"/>
    <col min="3331" max="3331" width="11.5703125" style="4" customWidth="1"/>
    <col min="3332" max="3333" width="19.7109375" style="4" customWidth="1"/>
    <col min="3334" max="3334" width="11.7109375" style="4" customWidth="1"/>
    <col min="3335" max="3335" width="27.7109375" style="4" customWidth="1"/>
    <col min="3336" max="3341" width="0" style="4" hidden="1" customWidth="1"/>
    <col min="3342" max="3584" width="9.140625" style="4"/>
    <col min="3585" max="3585" width="7.42578125" style="4" customWidth="1"/>
    <col min="3586" max="3586" width="33.7109375" style="4" customWidth="1"/>
    <col min="3587" max="3587" width="11.5703125" style="4" customWidth="1"/>
    <col min="3588" max="3589" width="19.7109375" style="4" customWidth="1"/>
    <col min="3590" max="3590" width="11.7109375" style="4" customWidth="1"/>
    <col min="3591" max="3591" width="27.7109375" style="4" customWidth="1"/>
    <col min="3592" max="3597" width="0" style="4" hidden="1" customWidth="1"/>
    <col min="3598" max="3840" width="9.140625" style="4"/>
    <col min="3841" max="3841" width="7.42578125" style="4" customWidth="1"/>
    <col min="3842" max="3842" width="33.7109375" style="4" customWidth="1"/>
    <col min="3843" max="3843" width="11.5703125" style="4" customWidth="1"/>
    <col min="3844" max="3845" width="19.7109375" style="4" customWidth="1"/>
    <col min="3846" max="3846" width="11.7109375" style="4" customWidth="1"/>
    <col min="3847" max="3847" width="27.7109375" style="4" customWidth="1"/>
    <col min="3848" max="3853" width="0" style="4" hidden="1" customWidth="1"/>
    <col min="3854" max="4096" width="9.140625" style="4"/>
    <col min="4097" max="4097" width="7.42578125" style="4" customWidth="1"/>
    <col min="4098" max="4098" width="33.7109375" style="4" customWidth="1"/>
    <col min="4099" max="4099" width="11.5703125" style="4" customWidth="1"/>
    <col min="4100" max="4101" width="19.7109375" style="4" customWidth="1"/>
    <col min="4102" max="4102" width="11.7109375" style="4" customWidth="1"/>
    <col min="4103" max="4103" width="27.7109375" style="4" customWidth="1"/>
    <col min="4104" max="4109" width="0" style="4" hidden="1" customWidth="1"/>
    <col min="4110" max="4352" width="9.140625" style="4"/>
    <col min="4353" max="4353" width="7.42578125" style="4" customWidth="1"/>
    <col min="4354" max="4354" width="33.7109375" style="4" customWidth="1"/>
    <col min="4355" max="4355" width="11.5703125" style="4" customWidth="1"/>
    <col min="4356" max="4357" width="19.7109375" style="4" customWidth="1"/>
    <col min="4358" max="4358" width="11.7109375" style="4" customWidth="1"/>
    <col min="4359" max="4359" width="27.7109375" style="4" customWidth="1"/>
    <col min="4360" max="4365" width="0" style="4" hidden="1" customWidth="1"/>
    <col min="4366" max="4608" width="9.140625" style="4"/>
    <col min="4609" max="4609" width="7.42578125" style="4" customWidth="1"/>
    <col min="4610" max="4610" width="33.7109375" style="4" customWidth="1"/>
    <col min="4611" max="4611" width="11.5703125" style="4" customWidth="1"/>
    <col min="4612" max="4613" width="19.7109375" style="4" customWidth="1"/>
    <col min="4614" max="4614" width="11.7109375" style="4" customWidth="1"/>
    <col min="4615" max="4615" width="27.7109375" style="4" customWidth="1"/>
    <col min="4616" max="4621" width="0" style="4" hidden="1" customWidth="1"/>
    <col min="4622" max="4864" width="9.140625" style="4"/>
    <col min="4865" max="4865" width="7.42578125" style="4" customWidth="1"/>
    <col min="4866" max="4866" width="33.7109375" style="4" customWidth="1"/>
    <col min="4867" max="4867" width="11.5703125" style="4" customWidth="1"/>
    <col min="4868" max="4869" width="19.7109375" style="4" customWidth="1"/>
    <col min="4870" max="4870" width="11.7109375" style="4" customWidth="1"/>
    <col min="4871" max="4871" width="27.7109375" style="4" customWidth="1"/>
    <col min="4872" max="4877" width="0" style="4" hidden="1" customWidth="1"/>
    <col min="4878" max="5120" width="9.140625" style="4"/>
    <col min="5121" max="5121" width="7.42578125" style="4" customWidth="1"/>
    <col min="5122" max="5122" width="33.7109375" style="4" customWidth="1"/>
    <col min="5123" max="5123" width="11.5703125" style="4" customWidth="1"/>
    <col min="5124" max="5125" width="19.7109375" style="4" customWidth="1"/>
    <col min="5126" max="5126" width="11.7109375" style="4" customWidth="1"/>
    <col min="5127" max="5127" width="27.7109375" style="4" customWidth="1"/>
    <col min="5128" max="5133" width="0" style="4" hidden="1" customWidth="1"/>
    <col min="5134" max="5376" width="9.140625" style="4"/>
    <col min="5377" max="5377" width="7.42578125" style="4" customWidth="1"/>
    <col min="5378" max="5378" width="33.7109375" style="4" customWidth="1"/>
    <col min="5379" max="5379" width="11.5703125" style="4" customWidth="1"/>
    <col min="5380" max="5381" width="19.7109375" style="4" customWidth="1"/>
    <col min="5382" max="5382" width="11.7109375" style="4" customWidth="1"/>
    <col min="5383" max="5383" width="27.7109375" style="4" customWidth="1"/>
    <col min="5384" max="5389" width="0" style="4" hidden="1" customWidth="1"/>
    <col min="5390" max="5632" width="9.140625" style="4"/>
    <col min="5633" max="5633" width="7.42578125" style="4" customWidth="1"/>
    <col min="5634" max="5634" width="33.7109375" style="4" customWidth="1"/>
    <col min="5635" max="5635" width="11.5703125" style="4" customWidth="1"/>
    <col min="5636" max="5637" width="19.7109375" style="4" customWidth="1"/>
    <col min="5638" max="5638" width="11.7109375" style="4" customWidth="1"/>
    <col min="5639" max="5639" width="27.7109375" style="4" customWidth="1"/>
    <col min="5640" max="5645" width="0" style="4" hidden="1" customWidth="1"/>
    <col min="5646" max="5888" width="9.140625" style="4"/>
    <col min="5889" max="5889" width="7.42578125" style="4" customWidth="1"/>
    <col min="5890" max="5890" width="33.7109375" style="4" customWidth="1"/>
    <col min="5891" max="5891" width="11.5703125" style="4" customWidth="1"/>
    <col min="5892" max="5893" width="19.7109375" style="4" customWidth="1"/>
    <col min="5894" max="5894" width="11.7109375" style="4" customWidth="1"/>
    <col min="5895" max="5895" width="27.7109375" style="4" customWidth="1"/>
    <col min="5896" max="5901" width="0" style="4" hidden="1" customWidth="1"/>
    <col min="5902" max="6144" width="9.140625" style="4"/>
    <col min="6145" max="6145" width="7.42578125" style="4" customWidth="1"/>
    <col min="6146" max="6146" width="33.7109375" style="4" customWidth="1"/>
    <col min="6147" max="6147" width="11.5703125" style="4" customWidth="1"/>
    <col min="6148" max="6149" width="19.7109375" style="4" customWidth="1"/>
    <col min="6150" max="6150" width="11.7109375" style="4" customWidth="1"/>
    <col min="6151" max="6151" width="27.7109375" style="4" customWidth="1"/>
    <col min="6152" max="6157" width="0" style="4" hidden="1" customWidth="1"/>
    <col min="6158" max="6400" width="9.140625" style="4"/>
    <col min="6401" max="6401" width="7.42578125" style="4" customWidth="1"/>
    <col min="6402" max="6402" width="33.7109375" style="4" customWidth="1"/>
    <col min="6403" max="6403" width="11.5703125" style="4" customWidth="1"/>
    <col min="6404" max="6405" width="19.7109375" style="4" customWidth="1"/>
    <col min="6406" max="6406" width="11.7109375" style="4" customWidth="1"/>
    <col min="6407" max="6407" width="27.7109375" style="4" customWidth="1"/>
    <col min="6408" max="6413" width="0" style="4" hidden="1" customWidth="1"/>
    <col min="6414" max="6656" width="9.140625" style="4"/>
    <col min="6657" max="6657" width="7.42578125" style="4" customWidth="1"/>
    <col min="6658" max="6658" width="33.7109375" style="4" customWidth="1"/>
    <col min="6659" max="6659" width="11.5703125" style="4" customWidth="1"/>
    <col min="6660" max="6661" width="19.7109375" style="4" customWidth="1"/>
    <col min="6662" max="6662" width="11.7109375" style="4" customWidth="1"/>
    <col min="6663" max="6663" width="27.7109375" style="4" customWidth="1"/>
    <col min="6664" max="6669" width="0" style="4" hidden="1" customWidth="1"/>
    <col min="6670" max="6912" width="9.140625" style="4"/>
    <col min="6913" max="6913" width="7.42578125" style="4" customWidth="1"/>
    <col min="6914" max="6914" width="33.7109375" style="4" customWidth="1"/>
    <col min="6915" max="6915" width="11.5703125" style="4" customWidth="1"/>
    <col min="6916" max="6917" width="19.7109375" style="4" customWidth="1"/>
    <col min="6918" max="6918" width="11.7109375" style="4" customWidth="1"/>
    <col min="6919" max="6919" width="27.7109375" style="4" customWidth="1"/>
    <col min="6920" max="6925" width="0" style="4" hidden="1" customWidth="1"/>
    <col min="6926" max="7168" width="9.140625" style="4"/>
    <col min="7169" max="7169" width="7.42578125" style="4" customWidth="1"/>
    <col min="7170" max="7170" width="33.7109375" style="4" customWidth="1"/>
    <col min="7171" max="7171" width="11.5703125" style="4" customWidth="1"/>
    <col min="7172" max="7173" width="19.7109375" style="4" customWidth="1"/>
    <col min="7174" max="7174" width="11.7109375" style="4" customWidth="1"/>
    <col min="7175" max="7175" width="27.7109375" style="4" customWidth="1"/>
    <col min="7176" max="7181" width="0" style="4" hidden="1" customWidth="1"/>
    <col min="7182" max="7424" width="9.140625" style="4"/>
    <col min="7425" max="7425" width="7.42578125" style="4" customWidth="1"/>
    <col min="7426" max="7426" width="33.7109375" style="4" customWidth="1"/>
    <col min="7427" max="7427" width="11.5703125" style="4" customWidth="1"/>
    <col min="7428" max="7429" width="19.7109375" style="4" customWidth="1"/>
    <col min="7430" max="7430" width="11.7109375" style="4" customWidth="1"/>
    <col min="7431" max="7431" width="27.7109375" style="4" customWidth="1"/>
    <col min="7432" max="7437" width="0" style="4" hidden="1" customWidth="1"/>
    <col min="7438" max="7680" width="9.140625" style="4"/>
    <col min="7681" max="7681" width="7.42578125" style="4" customWidth="1"/>
    <col min="7682" max="7682" width="33.7109375" style="4" customWidth="1"/>
    <col min="7683" max="7683" width="11.5703125" style="4" customWidth="1"/>
    <col min="7684" max="7685" width="19.7109375" style="4" customWidth="1"/>
    <col min="7686" max="7686" width="11.7109375" style="4" customWidth="1"/>
    <col min="7687" max="7687" width="27.7109375" style="4" customWidth="1"/>
    <col min="7688" max="7693" width="0" style="4" hidden="1" customWidth="1"/>
    <col min="7694" max="7936" width="9.140625" style="4"/>
    <col min="7937" max="7937" width="7.42578125" style="4" customWidth="1"/>
    <col min="7938" max="7938" width="33.7109375" style="4" customWidth="1"/>
    <col min="7939" max="7939" width="11.5703125" style="4" customWidth="1"/>
    <col min="7940" max="7941" width="19.7109375" style="4" customWidth="1"/>
    <col min="7942" max="7942" width="11.7109375" style="4" customWidth="1"/>
    <col min="7943" max="7943" width="27.7109375" style="4" customWidth="1"/>
    <col min="7944" max="7949" width="0" style="4" hidden="1" customWidth="1"/>
    <col min="7950" max="8192" width="9.140625" style="4"/>
    <col min="8193" max="8193" width="7.42578125" style="4" customWidth="1"/>
    <col min="8194" max="8194" width="33.7109375" style="4" customWidth="1"/>
    <col min="8195" max="8195" width="11.5703125" style="4" customWidth="1"/>
    <col min="8196" max="8197" width="19.7109375" style="4" customWidth="1"/>
    <col min="8198" max="8198" width="11.7109375" style="4" customWidth="1"/>
    <col min="8199" max="8199" width="27.7109375" style="4" customWidth="1"/>
    <col min="8200" max="8205" width="0" style="4" hidden="1" customWidth="1"/>
    <col min="8206" max="8448" width="9.140625" style="4"/>
    <col min="8449" max="8449" width="7.42578125" style="4" customWidth="1"/>
    <col min="8450" max="8450" width="33.7109375" style="4" customWidth="1"/>
    <col min="8451" max="8451" width="11.5703125" style="4" customWidth="1"/>
    <col min="8452" max="8453" width="19.7109375" style="4" customWidth="1"/>
    <col min="8454" max="8454" width="11.7109375" style="4" customWidth="1"/>
    <col min="8455" max="8455" width="27.7109375" style="4" customWidth="1"/>
    <col min="8456" max="8461" width="0" style="4" hidden="1" customWidth="1"/>
    <col min="8462" max="8704" width="9.140625" style="4"/>
    <col min="8705" max="8705" width="7.42578125" style="4" customWidth="1"/>
    <col min="8706" max="8706" width="33.7109375" style="4" customWidth="1"/>
    <col min="8707" max="8707" width="11.5703125" style="4" customWidth="1"/>
    <col min="8708" max="8709" width="19.7109375" style="4" customWidth="1"/>
    <col min="8710" max="8710" width="11.7109375" style="4" customWidth="1"/>
    <col min="8711" max="8711" width="27.7109375" style="4" customWidth="1"/>
    <col min="8712" max="8717" width="0" style="4" hidden="1" customWidth="1"/>
    <col min="8718" max="8960" width="9.140625" style="4"/>
    <col min="8961" max="8961" width="7.42578125" style="4" customWidth="1"/>
    <col min="8962" max="8962" width="33.7109375" style="4" customWidth="1"/>
    <col min="8963" max="8963" width="11.5703125" style="4" customWidth="1"/>
    <col min="8964" max="8965" width="19.7109375" style="4" customWidth="1"/>
    <col min="8966" max="8966" width="11.7109375" style="4" customWidth="1"/>
    <col min="8967" max="8967" width="27.7109375" style="4" customWidth="1"/>
    <col min="8968" max="8973" width="0" style="4" hidden="1" customWidth="1"/>
    <col min="8974" max="9216" width="9.140625" style="4"/>
    <col min="9217" max="9217" width="7.42578125" style="4" customWidth="1"/>
    <col min="9218" max="9218" width="33.7109375" style="4" customWidth="1"/>
    <col min="9219" max="9219" width="11.5703125" style="4" customWidth="1"/>
    <col min="9220" max="9221" width="19.7109375" style="4" customWidth="1"/>
    <col min="9222" max="9222" width="11.7109375" style="4" customWidth="1"/>
    <col min="9223" max="9223" width="27.7109375" style="4" customWidth="1"/>
    <col min="9224" max="9229" width="0" style="4" hidden="1" customWidth="1"/>
    <col min="9230" max="9472" width="9.140625" style="4"/>
    <col min="9473" max="9473" width="7.42578125" style="4" customWidth="1"/>
    <col min="9474" max="9474" width="33.7109375" style="4" customWidth="1"/>
    <col min="9475" max="9475" width="11.5703125" style="4" customWidth="1"/>
    <col min="9476" max="9477" width="19.7109375" style="4" customWidth="1"/>
    <col min="9478" max="9478" width="11.7109375" style="4" customWidth="1"/>
    <col min="9479" max="9479" width="27.7109375" style="4" customWidth="1"/>
    <col min="9480" max="9485" width="0" style="4" hidden="1" customWidth="1"/>
    <col min="9486" max="9728" width="9.140625" style="4"/>
    <col min="9729" max="9729" width="7.42578125" style="4" customWidth="1"/>
    <col min="9730" max="9730" width="33.7109375" style="4" customWidth="1"/>
    <col min="9731" max="9731" width="11.5703125" style="4" customWidth="1"/>
    <col min="9732" max="9733" width="19.7109375" style="4" customWidth="1"/>
    <col min="9734" max="9734" width="11.7109375" style="4" customWidth="1"/>
    <col min="9735" max="9735" width="27.7109375" style="4" customWidth="1"/>
    <col min="9736" max="9741" width="0" style="4" hidden="1" customWidth="1"/>
    <col min="9742" max="9984" width="9.140625" style="4"/>
    <col min="9985" max="9985" width="7.42578125" style="4" customWidth="1"/>
    <col min="9986" max="9986" width="33.7109375" style="4" customWidth="1"/>
    <col min="9987" max="9987" width="11.5703125" style="4" customWidth="1"/>
    <col min="9988" max="9989" width="19.7109375" style="4" customWidth="1"/>
    <col min="9990" max="9990" width="11.7109375" style="4" customWidth="1"/>
    <col min="9991" max="9991" width="27.7109375" style="4" customWidth="1"/>
    <col min="9992" max="9997" width="0" style="4" hidden="1" customWidth="1"/>
    <col min="9998" max="10240" width="9.140625" style="4"/>
    <col min="10241" max="10241" width="7.42578125" style="4" customWidth="1"/>
    <col min="10242" max="10242" width="33.7109375" style="4" customWidth="1"/>
    <col min="10243" max="10243" width="11.5703125" style="4" customWidth="1"/>
    <col min="10244" max="10245" width="19.7109375" style="4" customWidth="1"/>
    <col min="10246" max="10246" width="11.7109375" style="4" customWidth="1"/>
    <col min="10247" max="10247" width="27.7109375" style="4" customWidth="1"/>
    <col min="10248" max="10253" width="0" style="4" hidden="1" customWidth="1"/>
    <col min="10254" max="10496" width="9.140625" style="4"/>
    <col min="10497" max="10497" width="7.42578125" style="4" customWidth="1"/>
    <col min="10498" max="10498" width="33.7109375" style="4" customWidth="1"/>
    <col min="10499" max="10499" width="11.5703125" style="4" customWidth="1"/>
    <col min="10500" max="10501" width="19.7109375" style="4" customWidth="1"/>
    <col min="10502" max="10502" width="11.7109375" style="4" customWidth="1"/>
    <col min="10503" max="10503" width="27.7109375" style="4" customWidth="1"/>
    <col min="10504" max="10509" width="0" style="4" hidden="1" customWidth="1"/>
    <col min="10510" max="10752" width="9.140625" style="4"/>
    <col min="10753" max="10753" width="7.42578125" style="4" customWidth="1"/>
    <col min="10754" max="10754" width="33.7109375" style="4" customWidth="1"/>
    <col min="10755" max="10755" width="11.5703125" style="4" customWidth="1"/>
    <col min="10756" max="10757" width="19.7109375" style="4" customWidth="1"/>
    <col min="10758" max="10758" width="11.7109375" style="4" customWidth="1"/>
    <col min="10759" max="10759" width="27.7109375" style="4" customWidth="1"/>
    <col min="10760" max="10765" width="0" style="4" hidden="1" customWidth="1"/>
    <col min="10766" max="11008" width="9.140625" style="4"/>
    <col min="11009" max="11009" width="7.42578125" style="4" customWidth="1"/>
    <col min="11010" max="11010" width="33.7109375" style="4" customWidth="1"/>
    <col min="11011" max="11011" width="11.5703125" style="4" customWidth="1"/>
    <col min="11012" max="11013" width="19.7109375" style="4" customWidth="1"/>
    <col min="11014" max="11014" width="11.7109375" style="4" customWidth="1"/>
    <col min="11015" max="11015" width="27.7109375" style="4" customWidth="1"/>
    <col min="11016" max="11021" width="0" style="4" hidden="1" customWidth="1"/>
    <col min="11022" max="11264" width="9.140625" style="4"/>
    <col min="11265" max="11265" width="7.42578125" style="4" customWidth="1"/>
    <col min="11266" max="11266" width="33.7109375" style="4" customWidth="1"/>
    <col min="11267" max="11267" width="11.5703125" style="4" customWidth="1"/>
    <col min="11268" max="11269" width="19.7109375" style="4" customWidth="1"/>
    <col min="11270" max="11270" width="11.7109375" style="4" customWidth="1"/>
    <col min="11271" max="11271" width="27.7109375" style="4" customWidth="1"/>
    <col min="11272" max="11277" width="0" style="4" hidden="1" customWidth="1"/>
    <col min="11278" max="11520" width="9.140625" style="4"/>
    <col min="11521" max="11521" width="7.42578125" style="4" customWidth="1"/>
    <col min="11522" max="11522" width="33.7109375" style="4" customWidth="1"/>
    <col min="11523" max="11523" width="11.5703125" style="4" customWidth="1"/>
    <col min="11524" max="11525" width="19.7109375" style="4" customWidth="1"/>
    <col min="11526" max="11526" width="11.7109375" style="4" customWidth="1"/>
    <col min="11527" max="11527" width="27.7109375" style="4" customWidth="1"/>
    <col min="11528" max="11533" width="0" style="4" hidden="1" customWidth="1"/>
    <col min="11534" max="11776" width="9.140625" style="4"/>
    <col min="11777" max="11777" width="7.42578125" style="4" customWidth="1"/>
    <col min="11778" max="11778" width="33.7109375" style="4" customWidth="1"/>
    <col min="11779" max="11779" width="11.5703125" style="4" customWidth="1"/>
    <col min="11780" max="11781" width="19.7109375" style="4" customWidth="1"/>
    <col min="11782" max="11782" width="11.7109375" style="4" customWidth="1"/>
    <col min="11783" max="11783" width="27.7109375" style="4" customWidth="1"/>
    <col min="11784" max="11789" width="0" style="4" hidden="1" customWidth="1"/>
    <col min="11790" max="12032" width="9.140625" style="4"/>
    <col min="12033" max="12033" width="7.42578125" style="4" customWidth="1"/>
    <col min="12034" max="12034" width="33.7109375" style="4" customWidth="1"/>
    <col min="12035" max="12035" width="11.5703125" style="4" customWidth="1"/>
    <col min="12036" max="12037" width="19.7109375" style="4" customWidth="1"/>
    <col min="12038" max="12038" width="11.7109375" style="4" customWidth="1"/>
    <col min="12039" max="12039" width="27.7109375" style="4" customWidth="1"/>
    <col min="12040" max="12045" width="0" style="4" hidden="1" customWidth="1"/>
    <col min="12046" max="12288" width="9.140625" style="4"/>
    <col min="12289" max="12289" width="7.42578125" style="4" customWidth="1"/>
    <col min="12290" max="12290" width="33.7109375" style="4" customWidth="1"/>
    <col min="12291" max="12291" width="11.5703125" style="4" customWidth="1"/>
    <col min="12292" max="12293" width="19.7109375" style="4" customWidth="1"/>
    <col min="12294" max="12294" width="11.7109375" style="4" customWidth="1"/>
    <col min="12295" max="12295" width="27.7109375" style="4" customWidth="1"/>
    <col min="12296" max="12301" width="0" style="4" hidden="1" customWidth="1"/>
    <col min="12302" max="12544" width="9.140625" style="4"/>
    <col min="12545" max="12545" width="7.42578125" style="4" customWidth="1"/>
    <col min="12546" max="12546" width="33.7109375" style="4" customWidth="1"/>
    <col min="12547" max="12547" width="11.5703125" style="4" customWidth="1"/>
    <col min="12548" max="12549" width="19.7109375" style="4" customWidth="1"/>
    <col min="12550" max="12550" width="11.7109375" style="4" customWidth="1"/>
    <col min="12551" max="12551" width="27.7109375" style="4" customWidth="1"/>
    <col min="12552" max="12557" width="0" style="4" hidden="1" customWidth="1"/>
    <col min="12558" max="12800" width="9.140625" style="4"/>
    <col min="12801" max="12801" width="7.42578125" style="4" customWidth="1"/>
    <col min="12802" max="12802" width="33.7109375" style="4" customWidth="1"/>
    <col min="12803" max="12803" width="11.5703125" style="4" customWidth="1"/>
    <col min="12804" max="12805" width="19.7109375" style="4" customWidth="1"/>
    <col min="12806" max="12806" width="11.7109375" style="4" customWidth="1"/>
    <col min="12807" max="12807" width="27.7109375" style="4" customWidth="1"/>
    <col min="12808" max="12813" width="0" style="4" hidden="1" customWidth="1"/>
    <col min="12814" max="13056" width="9.140625" style="4"/>
    <col min="13057" max="13057" width="7.42578125" style="4" customWidth="1"/>
    <col min="13058" max="13058" width="33.7109375" style="4" customWidth="1"/>
    <col min="13059" max="13059" width="11.5703125" style="4" customWidth="1"/>
    <col min="13060" max="13061" width="19.7109375" style="4" customWidth="1"/>
    <col min="13062" max="13062" width="11.7109375" style="4" customWidth="1"/>
    <col min="13063" max="13063" width="27.7109375" style="4" customWidth="1"/>
    <col min="13064" max="13069" width="0" style="4" hidden="1" customWidth="1"/>
    <col min="13070" max="13312" width="9.140625" style="4"/>
    <col min="13313" max="13313" width="7.42578125" style="4" customWidth="1"/>
    <col min="13314" max="13314" width="33.7109375" style="4" customWidth="1"/>
    <col min="13315" max="13315" width="11.5703125" style="4" customWidth="1"/>
    <col min="13316" max="13317" width="19.7109375" style="4" customWidth="1"/>
    <col min="13318" max="13318" width="11.7109375" style="4" customWidth="1"/>
    <col min="13319" max="13319" width="27.7109375" style="4" customWidth="1"/>
    <col min="13320" max="13325" width="0" style="4" hidden="1" customWidth="1"/>
    <col min="13326" max="13568" width="9.140625" style="4"/>
    <col min="13569" max="13569" width="7.42578125" style="4" customWidth="1"/>
    <col min="13570" max="13570" width="33.7109375" style="4" customWidth="1"/>
    <col min="13571" max="13571" width="11.5703125" style="4" customWidth="1"/>
    <col min="13572" max="13573" width="19.7109375" style="4" customWidth="1"/>
    <col min="13574" max="13574" width="11.7109375" style="4" customWidth="1"/>
    <col min="13575" max="13575" width="27.7109375" style="4" customWidth="1"/>
    <col min="13576" max="13581" width="0" style="4" hidden="1" customWidth="1"/>
    <col min="13582" max="13824" width="9.140625" style="4"/>
    <col min="13825" max="13825" width="7.42578125" style="4" customWidth="1"/>
    <col min="13826" max="13826" width="33.7109375" style="4" customWidth="1"/>
    <col min="13827" max="13827" width="11.5703125" style="4" customWidth="1"/>
    <col min="13828" max="13829" width="19.7109375" style="4" customWidth="1"/>
    <col min="13830" max="13830" width="11.7109375" style="4" customWidth="1"/>
    <col min="13831" max="13831" width="27.7109375" style="4" customWidth="1"/>
    <col min="13832" max="13837" width="0" style="4" hidden="1" customWidth="1"/>
    <col min="13838" max="14080" width="9.140625" style="4"/>
    <col min="14081" max="14081" width="7.42578125" style="4" customWidth="1"/>
    <col min="14082" max="14082" width="33.7109375" style="4" customWidth="1"/>
    <col min="14083" max="14083" width="11.5703125" style="4" customWidth="1"/>
    <col min="14084" max="14085" width="19.7109375" style="4" customWidth="1"/>
    <col min="14086" max="14086" width="11.7109375" style="4" customWidth="1"/>
    <col min="14087" max="14087" width="27.7109375" style="4" customWidth="1"/>
    <col min="14088" max="14093" width="0" style="4" hidden="1" customWidth="1"/>
    <col min="14094" max="14336" width="9.140625" style="4"/>
    <col min="14337" max="14337" width="7.42578125" style="4" customWidth="1"/>
    <col min="14338" max="14338" width="33.7109375" style="4" customWidth="1"/>
    <col min="14339" max="14339" width="11.5703125" style="4" customWidth="1"/>
    <col min="14340" max="14341" width="19.7109375" style="4" customWidth="1"/>
    <col min="14342" max="14342" width="11.7109375" style="4" customWidth="1"/>
    <col min="14343" max="14343" width="27.7109375" style="4" customWidth="1"/>
    <col min="14344" max="14349" width="0" style="4" hidden="1" customWidth="1"/>
    <col min="14350" max="14592" width="9.140625" style="4"/>
    <col min="14593" max="14593" width="7.42578125" style="4" customWidth="1"/>
    <col min="14594" max="14594" width="33.7109375" style="4" customWidth="1"/>
    <col min="14595" max="14595" width="11.5703125" style="4" customWidth="1"/>
    <col min="14596" max="14597" width="19.7109375" style="4" customWidth="1"/>
    <col min="14598" max="14598" width="11.7109375" style="4" customWidth="1"/>
    <col min="14599" max="14599" width="27.7109375" style="4" customWidth="1"/>
    <col min="14600" max="14605" width="0" style="4" hidden="1" customWidth="1"/>
    <col min="14606" max="14848" width="9.140625" style="4"/>
    <col min="14849" max="14849" width="7.42578125" style="4" customWidth="1"/>
    <col min="14850" max="14850" width="33.7109375" style="4" customWidth="1"/>
    <col min="14851" max="14851" width="11.5703125" style="4" customWidth="1"/>
    <col min="14852" max="14853" width="19.7109375" style="4" customWidth="1"/>
    <col min="14854" max="14854" width="11.7109375" style="4" customWidth="1"/>
    <col min="14855" max="14855" width="27.7109375" style="4" customWidth="1"/>
    <col min="14856" max="14861" width="0" style="4" hidden="1" customWidth="1"/>
    <col min="14862" max="15104" width="9.140625" style="4"/>
    <col min="15105" max="15105" width="7.42578125" style="4" customWidth="1"/>
    <col min="15106" max="15106" width="33.7109375" style="4" customWidth="1"/>
    <col min="15107" max="15107" width="11.5703125" style="4" customWidth="1"/>
    <col min="15108" max="15109" width="19.7109375" style="4" customWidth="1"/>
    <col min="15110" max="15110" width="11.7109375" style="4" customWidth="1"/>
    <col min="15111" max="15111" width="27.7109375" style="4" customWidth="1"/>
    <col min="15112" max="15117" width="0" style="4" hidden="1" customWidth="1"/>
    <col min="15118" max="15360" width="9.140625" style="4"/>
    <col min="15361" max="15361" width="7.42578125" style="4" customWidth="1"/>
    <col min="15362" max="15362" width="33.7109375" style="4" customWidth="1"/>
    <col min="15363" max="15363" width="11.5703125" style="4" customWidth="1"/>
    <col min="15364" max="15365" width="19.7109375" style="4" customWidth="1"/>
    <col min="15366" max="15366" width="11.7109375" style="4" customWidth="1"/>
    <col min="15367" max="15367" width="27.7109375" style="4" customWidth="1"/>
    <col min="15368" max="15373" width="0" style="4" hidden="1" customWidth="1"/>
    <col min="15374" max="15616" width="9.140625" style="4"/>
    <col min="15617" max="15617" width="7.42578125" style="4" customWidth="1"/>
    <col min="15618" max="15618" width="33.7109375" style="4" customWidth="1"/>
    <col min="15619" max="15619" width="11.5703125" style="4" customWidth="1"/>
    <col min="15620" max="15621" width="19.7109375" style="4" customWidth="1"/>
    <col min="15622" max="15622" width="11.7109375" style="4" customWidth="1"/>
    <col min="15623" max="15623" width="27.7109375" style="4" customWidth="1"/>
    <col min="15624" max="15629" width="0" style="4" hidden="1" customWidth="1"/>
    <col min="15630" max="15872" width="9.140625" style="4"/>
    <col min="15873" max="15873" width="7.42578125" style="4" customWidth="1"/>
    <col min="15874" max="15874" width="33.7109375" style="4" customWidth="1"/>
    <col min="15875" max="15875" width="11.5703125" style="4" customWidth="1"/>
    <col min="15876" max="15877" width="19.7109375" style="4" customWidth="1"/>
    <col min="15878" max="15878" width="11.7109375" style="4" customWidth="1"/>
    <col min="15879" max="15879" width="27.7109375" style="4" customWidth="1"/>
    <col min="15880" max="15885" width="0" style="4" hidden="1" customWidth="1"/>
    <col min="15886" max="16128" width="9.140625" style="4"/>
    <col min="16129" max="16129" width="7.42578125" style="4" customWidth="1"/>
    <col min="16130" max="16130" width="33.7109375" style="4" customWidth="1"/>
    <col min="16131" max="16131" width="11.5703125" style="4" customWidth="1"/>
    <col min="16132" max="16133" width="19.7109375" style="4" customWidth="1"/>
    <col min="16134" max="16134" width="11.7109375" style="4" customWidth="1"/>
    <col min="16135" max="16135" width="27.7109375" style="4" customWidth="1"/>
    <col min="16136" max="16141" width="0" style="4" hidden="1" customWidth="1"/>
    <col min="16142" max="16384" width="9.140625" style="4"/>
  </cols>
  <sheetData>
    <row r="1" spans="1:13" ht="15.75" x14ac:dyDescent="0.25">
      <c r="D1" s="3"/>
    </row>
    <row r="2" spans="1:13" ht="15.75" customHeight="1" x14ac:dyDescent="0.25">
      <c r="A2" s="127"/>
      <c r="B2" s="127"/>
      <c r="C2" s="127"/>
      <c r="D2" s="127"/>
      <c r="E2" s="127"/>
      <c r="F2" s="127"/>
      <c r="G2" s="127"/>
    </row>
    <row r="3" spans="1:13" ht="15.75" customHeight="1" x14ac:dyDescent="0.25">
      <c r="A3" s="128" t="s">
        <v>422</v>
      </c>
      <c r="B3" s="128"/>
      <c r="C3" s="128"/>
      <c r="D3" s="128"/>
      <c r="E3" s="128"/>
      <c r="F3" s="128"/>
      <c r="G3" s="128"/>
    </row>
    <row r="4" spans="1:13" x14ac:dyDescent="0.25">
      <c r="B4" s="5"/>
      <c r="C4" s="5"/>
      <c r="D4" s="5"/>
      <c r="E4" s="5"/>
      <c r="F4" s="5"/>
      <c r="G4" s="5"/>
    </row>
    <row r="5" spans="1:13" ht="54" customHeight="1" x14ac:dyDescent="0.25">
      <c r="A5" s="6" t="s">
        <v>2</v>
      </c>
      <c r="B5" s="6" t="s">
        <v>296</v>
      </c>
      <c r="C5" s="6" t="s">
        <v>297</v>
      </c>
      <c r="D5" s="6" t="s">
        <v>298</v>
      </c>
      <c r="E5" s="7" t="s">
        <v>299</v>
      </c>
      <c r="F5" s="8" t="s">
        <v>300</v>
      </c>
      <c r="G5" s="7" t="s">
        <v>301</v>
      </c>
      <c r="H5" s="129" t="s">
        <v>9</v>
      </c>
      <c r="I5" s="130"/>
      <c r="J5" s="131"/>
      <c r="K5" s="129" t="s">
        <v>10</v>
      </c>
      <c r="L5" s="130"/>
      <c r="M5" s="131"/>
    </row>
    <row r="6" spans="1:13" ht="38.25" x14ac:dyDescent="0.25">
      <c r="A6" s="9" t="s">
        <v>11</v>
      </c>
      <c r="B6" s="35" t="s">
        <v>302</v>
      </c>
      <c r="C6" s="9" t="s">
        <v>423</v>
      </c>
      <c r="D6" s="11">
        <f>D7+D16+D23+D24+D27</f>
        <v>2017683.1</v>
      </c>
      <c r="E6" s="11">
        <f>E7+E16+E23+E24+E27</f>
        <v>1999506.9539999999</v>
      </c>
      <c r="F6" s="11">
        <f>E6/D6*100</f>
        <v>99.099157543620194</v>
      </c>
      <c r="G6" s="11"/>
      <c r="H6" s="12" t="e">
        <f>#REF!/#REF!*10</f>
        <v>#REF!</v>
      </c>
      <c r="I6" s="12">
        <f>F6/E6*10</f>
        <v>4.9561796894665962E-4</v>
      </c>
      <c r="J6" s="12" t="e">
        <f>#REF!/#REF!*10</f>
        <v>#REF!</v>
      </c>
      <c r="K6" s="12" t="e">
        <f>G6/#REF!*10</f>
        <v>#REF!</v>
      </c>
      <c r="L6" s="12" t="e">
        <f>#REF!/F6*10</f>
        <v>#REF!</v>
      </c>
      <c r="M6" s="12" t="e">
        <f>#REF!/#REF!*10</f>
        <v>#REF!</v>
      </c>
    </row>
    <row r="7" spans="1:13" x14ac:dyDescent="0.25">
      <c r="A7" s="13" t="s">
        <v>14</v>
      </c>
      <c r="B7" s="35" t="s">
        <v>304</v>
      </c>
      <c r="C7" s="9" t="s">
        <v>423</v>
      </c>
      <c r="D7" s="11">
        <f>D9+D13+D14+D15</f>
        <v>502360</v>
      </c>
      <c r="E7" s="11">
        <f>E9+E13+E14+E15</f>
        <v>511280.00300000003</v>
      </c>
      <c r="F7" s="11">
        <f t="shared" ref="F7:F70" si="0">E7/D7*100</f>
        <v>101.77561967513338</v>
      </c>
      <c r="G7" s="11"/>
      <c r="H7" s="12">
        <f t="shared" ref="H7:H75" si="1">I7+J7</f>
        <v>134059</v>
      </c>
      <c r="I7" s="12">
        <f>I9+I13+I14+I15</f>
        <v>98836</v>
      </c>
      <c r="J7" s="12">
        <f>J9+J13+J14+J15</f>
        <v>35223</v>
      </c>
      <c r="K7" s="12">
        <f t="shared" ref="K7:K75" si="2">L7+M7</f>
        <v>149776</v>
      </c>
      <c r="L7" s="12">
        <f>L9+L13+L14+L15</f>
        <v>110309</v>
      </c>
      <c r="M7" s="12">
        <f>M9+M13+M14+M15</f>
        <v>39467</v>
      </c>
    </row>
    <row r="8" spans="1:13" x14ac:dyDescent="0.25">
      <c r="A8" s="14"/>
      <c r="B8" s="15" t="s">
        <v>305</v>
      </c>
      <c r="C8" s="16"/>
      <c r="D8" s="17"/>
      <c r="E8" s="18"/>
      <c r="F8" s="11"/>
      <c r="G8" s="11"/>
      <c r="H8" s="12"/>
      <c r="I8" s="19"/>
      <c r="J8" s="19"/>
      <c r="K8" s="12"/>
      <c r="L8" s="19"/>
      <c r="M8" s="19"/>
    </row>
    <row r="9" spans="1:13" x14ac:dyDescent="0.25">
      <c r="A9" s="14" t="s">
        <v>17</v>
      </c>
      <c r="B9" s="48" t="s">
        <v>306</v>
      </c>
      <c r="C9" s="16" t="s">
        <v>423</v>
      </c>
      <c r="D9" s="17">
        <f>D10+D11+D12</f>
        <v>209383</v>
      </c>
      <c r="E9" s="17">
        <f>E10+E11+E12</f>
        <v>199079.13199999998</v>
      </c>
      <c r="F9" s="11">
        <f t="shared" si="0"/>
        <v>95.078937640591633</v>
      </c>
      <c r="G9" s="11"/>
      <c r="H9" s="12">
        <f t="shared" si="1"/>
        <v>46548</v>
      </c>
      <c r="I9" s="21">
        <f>I10+I11+I12</f>
        <v>39884</v>
      </c>
      <c r="J9" s="21">
        <f>J10+J11+J12</f>
        <v>6664</v>
      </c>
      <c r="K9" s="12">
        <f t="shared" si="2"/>
        <v>46552</v>
      </c>
      <c r="L9" s="21">
        <f>L10+L11+L12</f>
        <v>39885</v>
      </c>
      <c r="M9" s="21">
        <f>M10+M11+M12</f>
        <v>6667</v>
      </c>
    </row>
    <row r="10" spans="1:13" ht="51" x14ac:dyDescent="0.25">
      <c r="A10" s="22" t="s">
        <v>19</v>
      </c>
      <c r="B10" s="15" t="s">
        <v>307</v>
      </c>
      <c r="C10" s="16" t="s">
        <v>423</v>
      </c>
      <c r="D10" s="17">
        <v>179403</v>
      </c>
      <c r="E10" s="17">
        <f>[1]январь!H13+[1]февраль!H13+[1]март!H13+[1]апрель!H13+[1]май!H13+[1]июнь!H13+[1]июль!H13+[1]август!H13+[1]сентябрь!H13+[1]октябрь!H13+[1]ноябрь!H13+[1]декабрь!H13</f>
        <v>170435.995</v>
      </c>
      <c r="F10" s="11">
        <f t="shared" si="0"/>
        <v>95.001753036459817</v>
      </c>
      <c r="G10" s="48" t="s">
        <v>424</v>
      </c>
      <c r="H10" s="12">
        <f t="shared" si="1"/>
        <v>35374</v>
      </c>
      <c r="I10" s="23">
        <v>34362</v>
      </c>
      <c r="J10" s="23">
        <v>1012</v>
      </c>
      <c r="K10" s="12">
        <f t="shared" si="2"/>
        <v>35375</v>
      </c>
      <c r="L10" s="23">
        <v>34362</v>
      </c>
      <c r="M10" s="23">
        <v>1013</v>
      </c>
    </row>
    <row r="11" spans="1:13" x14ac:dyDescent="0.25">
      <c r="A11" s="22" t="s">
        <v>22</v>
      </c>
      <c r="B11" s="15" t="s">
        <v>425</v>
      </c>
      <c r="C11" s="16" t="s">
        <v>423</v>
      </c>
      <c r="D11" s="17">
        <v>0</v>
      </c>
      <c r="E11" s="17">
        <f>[1]январь!H14+[1]февраль!H14+[1]март!H14+[1]апрель!H14+[1]май!H14+[1]июнь!H14+[1]июль!H14+[1]август!H14+[1]сентябрь!H14+[1]октябрь!H14+[1]ноябрь!H14+[1]декабрь!H14</f>
        <v>0</v>
      </c>
      <c r="F11" s="11"/>
      <c r="G11" s="11"/>
      <c r="H11" s="12">
        <f t="shared" si="1"/>
        <v>1717</v>
      </c>
      <c r="I11" s="23">
        <v>0</v>
      </c>
      <c r="J11" s="23">
        <v>1717</v>
      </c>
      <c r="K11" s="12">
        <f t="shared" si="2"/>
        <v>1718</v>
      </c>
      <c r="L11" s="23">
        <v>0</v>
      </c>
      <c r="M11" s="23">
        <v>1718</v>
      </c>
    </row>
    <row r="12" spans="1:13" ht="165.75" x14ac:dyDescent="0.25">
      <c r="A12" s="22" t="s">
        <v>24</v>
      </c>
      <c r="B12" s="15" t="s">
        <v>426</v>
      </c>
      <c r="C12" s="16" t="s">
        <v>423</v>
      </c>
      <c r="D12" s="17">
        <v>29980</v>
      </c>
      <c r="E12" s="17">
        <f>[1]январь!H15+[1]февраль!H15+[1]март!H15+[1]апрель!H15+[1]май!H15+[1]июнь!H15+[1]июль!H15+[1]август!H15+[1]сентябрь!H15+[1]октябрь!H15+[1]ноябрь!H15+[1]декабрь!H15</f>
        <v>28643.136999999999</v>
      </c>
      <c r="F12" s="11">
        <f t="shared" si="0"/>
        <v>95.540817211474319</v>
      </c>
      <c r="G12" s="48" t="s">
        <v>427</v>
      </c>
      <c r="H12" s="12">
        <f t="shared" si="1"/>
        <v>9457</v>
      </c>
      <c r="I12" s="23">
        <v>5522</v>
      </c>
      <c r="J12" s="23">
        <v>3935</v>
      </c>
      <c r="K12" s="12">
        <f t="shared" si="2"/>
        <v>9459</v>
      </c>
      <c r="L12" s="23">
        <v>5523</v>
      </c>
      <c r="M12" s="23">
        <v>3936</v>
      </c>
    </row>
    <row r="13" spans="1:13" ht="51" x14ac:dyDescent="0.25">
      <c r="A13" s="14" t="s">
        <v>27</v>
      </c>
      <c r="B13" s="48" t="s">
        <v>312</v>
      </c>
      <c r="C13" s="16" t="s">
        <v>423</v>
      </c>
      <c r="D13" s="17">
        <v>47470</v>
      </c>
      <c r="E13" s="17">
        <f>[1]январь!H16+[1]февраль!H16+[1]март!H16+[1]апрель!H16+[1]май!H16+[1]июнь!H16+[1]июль!H16+[1]август!H16+[1]сентябрь!H16+[1]октябрь!H16+[1]ноябрь!H16+[1]декабрь!H16</f>
        <v>61136.828999999998</v>
      </c>
      <c r="F13" s="11">
        <f t="shared" si="0"/>
        <v>128.79045502422582</v>
      </c>
      <c r="G13" s="48" t="s">
        <v>428</v>
      </c>
      <c r="H13" s="12">
        <f t="shared" si="1"/>
        <v>19506</v>
      </c>
      <c r="I13" s="23">
        <v>10338</v>
      </c>
      <c r="J13" s="23">
        <v>9168</v>
      </c>
      <c r="K13" s="12">
        <f t="shared" si="2"/>
        <v>19505</v>
      </c>
      <c r="L13" s="23">
        <v>10338</v>
      </c>
      <c r="M13" s="23">
        <v>9167</v>
      </c>
    </row>
    <row r="14" spans="1:13" ht="127.5" x14ac:dyDescent="0.25">
      <c r="A14" s="14" t="s">
        <v>30</v>
      </c>
      <c r="B14" s="48" t="s">
        <v>315</v>
      </c>
      <c r="C14" s="16" t="s">
        <v>423</v>
      </c>
      <c r="D14" s="17">
        <v>27559</v>
      </c>
      <c r="E14" s="17">
        <f>[1]январь!H17+[1]февраль!H17+[1]март!H17+[1]апрель!H17+[1]май!H17+[1]июнь!H17+[1]июль!H17+[1]август!H17+[1]сентябрь!H17+[1]октябрь!H17+[1]ноябрь!H17+[1]декабрь!H17</f>
        <v>26183.077000000001</v>
      </c>
      <c r="F14" s="11">
        <f t="shared" si="0"/>
        <v>95.007355128995968</v>
      </c>
      <c r="G14" s="48" t="s">
        <v>429</v>
      </c>
      <c r="H14" s="12">
        <f t="shared" si="1"/>
        <v>0</v>
      </c>
      <c r="I14" s="23">
        <v>0</v>
      </c>
      <c r="J14" s="23">
        <v>0</v>
      </c>
      <c r="K14" s="12">
        <f t="shared" si="2"/>
        <v>15716</v>
      </c>
      <c r="L14" s="23">
        <v>11473</v>
      </c>
      <c r="M14" s="23">
        <v>4243</v>
      </c>
    </row>
    <row r="15" spans="1:13" ht="51" x14ac:dyDescent="0.25">
      <c r="A15" s="14" t="s">
        <v>33</v>
      </c>
      <c r="B15" s="48" t="s">
        <v>34</v>
      </c>
      <c r="C15" s="16" t="s">
        <v>423</v>
      </c>
      <c r="D15" s="17">
        <v>217948</v>
      </c>
      <c r="E15" s="17">
        <f>[1]январь!H18+[1]февраль!H18+[1]март!H18+[1]апрель!H18+[1]май!H18+[1]июнь!H18+[1]июль!H18+[1]август!H18+[1]сентябрь!H18+[1]октябрь!H18+[1]ноябрь!H18+[1]декабрь!H18</f>
        <v>224880.965</v>
      </c>
      <c r="F15" s="11">
        <f t="shared" si="0"/>
        <v>103.1810179492356</v>
      </c>
      <c r="G15" s="48" t="s">
        <v>430</v>
      </c>
      <c r="H15" s="12">
        <f t="shared" si="1"/>
        <v>68005</v>
      </c>
      <c r="I15" s="23">
        <v>48614</v>
      </c>
      <c r="J15" s="23">
        <v>19391</v>
      </c>
      <c r="K15" s="12">
        <f t="shared" si="2"/>
        <v>68003</v>
      </c>
      <c r="L15" s="23">
        <v>48613</v>
      </c>
      <c r="M15" s="23">
        <v>19390</v>
      </c>
    </row>
    <row r="16" spans="1:13" ht="27" customHeight="1" x14ac:dyDescent="0.25">
      <c r="A16" s="13" t="s">
        <v>36</v>
      </c>
      <c r="B16" s="35" t="s">
        <v>318</v>
      </c>
      <c r="C16" s="9" t="s">
        <v>423</v>
      </c>
      <c r="D16" s="11">
        <f>D18+D19+D20+D21+D22</f>
        <v>1052915.2</v>
      </c>
      <c r="E16" s="11">
        <f>E18+E19+E20+E21+E22</f>
        <v>1029129.3229999999</v>
      </c>
      <c r="F16" s="11">
        <f t="shared" si="0"/>
        <v>97.740950363334093</v>
      </c>
      <c r="G16" s="11"/>
      <c r="H16" s="12">
        <f t="shared" si="1"/>
        <v>247161</v>
      </c>
      <c r="I16" s="12">
        <f>I18+I19+I20+I22</f>
        <v>114675</v>
      </c>
      <c r="J16" s="12">
        <f>J18+J19+J20+J22</f>
        <v>132486</v>
      </c>
      <c r="K16" s="12">
        <f t="shared" si="2"/>
        <v>247160</v>
      </c>
      <c r="L16" s="12">
        <f>L18+L19+L20+L22</f>
        <v>114678</v>
      </c>
      <c r="M16" s="12">
        <f>M18+M19+M20+M22</f>
        <v>132482</v>
      </c>
    </row>
    <row r="17" spans="1:13" ht="16.149999999999999" customHeight="1" x14ac:dyDescent="0.25">
      <c r="A17" s="14"/>
      <c r="B17" s="15" t="s">
        <v>305</v>
      </c>
      <c r="C17" s="16"/>
      <c r="D17" s="17"/>
      <c r="E17" s="18"/>
      <c r="F17" s="11"/>
      <c r="G17" s="11"/>
      <c r="H17" s="12"/>
      <c r="I17" s="19"/>
      <c r="J17" s="19"/>
      <c r="K17" s="12"/>
      <c r="L17" s="19"/>
      <c r="M17" s="19"/>
    </row>
    <row r="18" spans="1:13" ht="76.5" x14ac:dyDescent="0.25">
      <c r="A18" s="14" t="s">
        <v>38</v>
      </c>
      <c r="B18" s="48" t="s">
        <v>319</v>
      </c>
      <c r="C18" s="16" t="s">
        <v>423</v>
      </c>
      <c r="D18" s="24">
        <v>925056.2</v>
      </c>
      <c r="E18" s="17">
        <f>[1]январь!H21+[1]февраль!H21+[1]март!H21+[1]апрель!H21+[1]май!H21+[1]июнь!H21+[1]июль!H21+[1]август!H21+[1]сентябрь!H21+[1]октябрь!H21+[1]ноябрь!H21+[1]декабрь!H21</f>
        <v>902321.32499999995</v>
      </c>
      <c r="F18" s="11">
        <f t="shared" si="0"/>
        <v>97.542324996038076</v>
      </c>
      <c r="G18" s="48" t="s">
        <v>431</v>
      </c>
      <c r="H18" s="12">
        <f t="shared" si="1"/>
        <v>222649</v>
      </c>
      <c r="I18" s="23">
        <v>103510</v>
      </c>
      <c r="J18" s="23">
        <v>119139</v>
      </c>
      <c r="K18" s="12">
        <f t="shared" si="2"/>
        <v>222651</v>
      </c>
      <c r="L18" s="23">
        <v>103512</v>
      </c>
      <c r="M18" s="23">
        <v>119139</v>
      </c>
    </row>
    <row r="19" spans="1:13" ht="25.5" x14ac:dyDescent="0.25">
      <c r="A19" s="14" t="s">
        <v>41</v>
      </c>
      <c r="B19" s="48" t="s">
        <v>321</v>
      </c>
      <c r="C19" s="16" t="s">
        <v>432</v>
      </c>
      <c r="D19" s="24">
        <v>91581</v>
      </c>
      <c r="E19" s="17">
        <f>[1]январь!H22+[1]февраль!H22+[1]март!H22+[1]апрель!H22+[1]май!H22+[1]июнь!H22+[1]июль!H22+[1]август!H22+[1]сентябрь!H22+[1]октябрь!H22+[1]ноябрь!H22+[1]декабрь!H22</f>
        <v>87412.12000000001</v>
      </c>
      <c r="F19" s="11">
        <f t="shared" si="0"/>
        <v>95.447876742992548</v>
      </c>
      <c r="G19" s="11"/>
      <c r="H19" s="12">
        <f t="shared" si="1"/>
        <v>19037</v>
      </c>
      <c r="I19" s="23">
        <v>8850</v>
      </c>
      <c r="J19" s="23">
        <v>10187</v>
      </c>
      <c r="K19" s="12">
        <f t="shared" si="2"/>
        <v>19036</v>
      </c>
      <c r="L19" s="23">
        <v>8851</v>
      </c>
      <c r="M19" s="23">
        <v>10185</v>
      </c>
    </row>
    <row r="20" spans="1:13" x14ac:dyDescent="0.25">
      <c r="A20" s="14" t="s">
        <v>43</v>
      </c>
      <c r="B20" s="25" t="s">
        <v>322</v>
      </c>
      <c r="C20" s="16" t="s">
        <v>433</v>
      </c>
      <c r="D20" s="24">
        <v>1974</v>
      </c>
      <c r="E20" s="17">
        <f>[1]январь!H23+[1]февраль!H23+[1]март!H23+[1]апрель!H23+[1]май!H23+[1]июнь!H23+[1]июль!H23+[1]август!H23+[1]сентябрь!H23+[1]октябрь!H23+[1]ноябрь!H23+[1]декабрь!H23</f>
        <v>2852.6539999999995</v>
      </c>
      <c r="F20" s="11">
        <f t="shared" si="0"/>
        <v>144.51134751773048</v>
      </c>
      <c r="G20" s="11"/>
      <c r="H20" s="12">
        <f t="shared" si="1"/>
        <v>1244</v>
      </c>
      <c r="I20" s="23">
        <v>348</v>
      </c>
      <c r="J20" s="23">
        <v>896</v>
      </c>
      <c r="K20" s="12">
        <f t="shared" si="2"/>
        <v>1244</v>
      </c>
      <c r="L20" s="23">
        <v>349</v>
      </c>
      <c r="M20" s="23">
        <v>895</v>
      </c>
    </row>
    <row r="21" spans="1:13" ht="25.5" x14ac:dyDescent="0.25">
      <c r="A21" s="14" t="s">
        <v>45</v>
      </c>
      <c r="B21" s="25" t="s">
        <v>323</v>
      </c>
      <c r="C21" s="16" t="s">
        <v>13</v>
      </c>
      <c r="D21" s="24">
        <v>9327</v>
      </c>
      <c r="E21" s="17">
        <f>[1]январь!H24+[1]февраль!H24+[1]март!H24+[1]апрель!H24+[1]май!H24+[1]июнь!H24+[1]июль!H24+[1]август!H24+[1]сентябрь!H24+[1]октябрь!H24+[1]ноябрь!H24+[1]декабрь!H24</f>
        <v>12047.817999999999</v>
      </c>
      <c r="F21" s="11">
        <f t="shared" si="0"/>
        <v>129.1714163182159</v>
      </c>
      <c r="G21" s="11"/>
      <c r="H21" s="12"/>
      <c r="I21" s="23"/>
      <c r="J21" s="23"/>
      <c r="K21" s="12"/>
      <c r="L21" s="23"/>
      <c r="M21" s="23"/>
    </row>
    <row r="22" spans="1:13" ht="25.5" x14ac:dyDescent="0.25">
      <c r="A22" s="14" t="s">
        <v>47</v>
      </c>
      <c r="B22" s="25" t="s">
        <v>324</v>
      </c>
      <c r="C22" s="16" t="s">
        <v>423</v>
      </c>
      <c r="D22" s="24">
        <v>24977</v>
      </c>
      <c r="E22" s="17">
        <f>[1]январь!H25+[1]февраль!H25+[1]март!H25+[1]апрель!H25+[1]май!H25+[1]июнь!H25+[1]июль!H25+[1]август!H25+[1]сентябрь!H25+[1]октябрь!H25+[1]ноябрь!H25+[1]декабрь!H25</f>
        <v>24495.406000000003</v>
      </c>
      <c r="F22" s="11">
        <f t="shared" si="0"/>
        <v>98.071850102093933</v>
      </c>
      <c r="G22" s="11"/>
      <c r="H22" s="12">
        <f t="shared" si="1"/>
        <v>4231</v>
      </c>
      <c r="I22" s="23">
        <v>1967</v>
      </c>
      <c r="J22" s="23">
        <v>2264</v>
      </c>
      <c r="K22" s="12">
        <f t="shared" si="2"/>
        <v>4229</v>
      </c>
      <c r="L22" s="23">
        <v>1966</v>
      </c>
      <c r="M22" s="23">
        <v>2263</v>
      </c>
    </row>
    <row r="23" spans="1:13" ht="38.25" x14ac:dyDescent="0.25">
      <c r="A23" s="13" t="s">
        <v>49</v>
      </c>
      <c r="B23" s="35" t="s">
        <v>50</v>
      </c>
      <c r="C23" s="9" t="s">
        <v>423</v>
      </c>
      <c r="D23" s="11">
        <v>205790.3</v>
      </c>
      <c r="E23" s="11">
        <f>[1]январь!H26+[1]февраль!H26+[1]март!H26+[1]апрель!H26+[1]май!H26+[1]июнь!H26+[1]июль!H26+[1]август!H26+[1]сентябрь!H26+[1]октябрь!H26+[1]ноябрь!H26+[1]декабрь!H26</f>
        <v>202701.321</v>
      </c>
      <c r="F23" s="11">
        <f t="shared" si="0"/>
        <v>98.498967638416389</v>
      </c>
      <c r="G23" s="48" t="s">
        <v>325</v>
      </c>
      <c r="H23" s="12">
        <f t="shared" si="1"/>
        <v>80110</v>
      </c>
      <c r="I23" s="23">
        <v>47919</v>
      </c>
      <c r="J23" s="23">
        <v>32191</v>
      </c>
      <c r="K23" s="12">
        <f t="shared" si="2"/>
        <v>80107</v>
      </c>
      <c r="L23" s="23">
        <v>47918</v>
      </c>
      <c r="M23" s="23">
        <v>32189</v>
      </c>
    </row>
    <row r="24" spans="1:13" ht="89.25" x14ac:dyDescent="0.25">
      <c r="A24" s="13" t="s">
        <v>52</v>
      </c>
      <c r="B24" s="35" t="s">
        <v>434</v>
      </c>
      <c r="C24" s="9" t="s">
        <v>423</v>
      </c>
      <c r="D24" s="26">
        <v>180079</v>
      </c>
      <c r="E24" s="11">
        <f>[1]январь!H27+[1]февраль!H27+[1]март!H27+[1]апрель!H27+[1]май!H27+[1]июнь!H27+[1]июль!H27+[1]август!H27+[1]сентябрь!H27+[1]октябрь!H27+[1]ноябрь!H27+[1]декабрь!H27</f>
        <v>171483.63699999999</v>
      </c>
      <c r="F24" s="11">
        <f t="shared" si="0"/>
        <v>95.226893196874698</v>
      </c>
      <c r="G24" s="48" t="s">
        <v>435</v>
      </c>
      <c r="H24" s="12">
        <f t="shared" si="1"/>
        <v>41921</v>
      </c>
      <c r="I24" s="23">
        <v>33030</v>
      </c>
      <c r="J24" s="23">
        <v>8891</v>
      </c>
      <c r="K24" s="12">
        <f t="shared" si="2"/>
        <v>41921</v>
      </c>
      <c r="L24" s="23">
        <v>33030</v>
      </c>
      <c r="M24" s="23">
        <v>8891</v>
      </c>
    </row>
    <row r="25" spans="1:13" x14ac:dyDescent="0.25">
      <c r="A25" s="13"/>
      <c r="B25" s="15" t="s">
        <v>305</v>
      </c>
      <c r="C25" s="27"/>
      <c r="D25" s="21"/>
      <c r="E25" s="18"/>
      <c r="F25" s="11"/>
      <c r="G25" s="11"/>
      <c r="H25" s="12"/>
      <c r="I25" s="19"/>
      <c r="J25" s="19"/>
      <c r="K25" s="12"/>
      <c r="L25" s="19"/>
      <c r="M25" s="19"/>
    </row>
    <row r="26" spans="1:13" ht="89.25" x14ac:dyDescent="0.25">
      <c r="A26" s="13" t="s">
        <v>55</v>
      </c>
      <c r="B26" s="48" t="s">
        <v>328</v>
      </c>
      <c r="C26" s="16" t="s">
        <v>423</v>
      </c>
      <c r="D26" s="24">
        <v>162071</v>
      </c>
      <c r="E26" s="17">
        <f>E24*0.9</f>
        <v>154335.2733</v>
      </c>
      <c r="F26" s="11">
        <f t="shared" si="0"/>
        <v>95.22695195315633</v>
      </c>
      <c r="G26" s="48" t="s">
        <v>327</v>
      </c>
      <c r="H26" s="12">
        <f t="shared" si="1"/>
        <v>10954</v>
      </c>
      <c r="I26" s="23">
        <v>9600</v>
      </c>
      <c r="J26" s="23">
        <v>1354</v>
      </c>
      <c r="K26" s="12">
        <f t="shared" si="2"/>
        <v>10952</v>
      </c>
      <c r="L26" s="23">
        <v>9599</v>
      </c>
      <c r="M26" s="23">
        <v>1353</v>
      </c>
    </row>
    <row r="27" spans="1:13" x14ac:dyDescent="0.25">
      <c r="A27" s="13" t="s">
        <v>58</v>
      </c>
      <c r="B27" s="35" t="s">
        <v>329</v>
      </c>
      <c r="C27" s="9" t="s">
        <v>423</v>
      </c>
      <c r="D27" s="11">
        <f>D29+D30+D31+D32+D33+D34+D35+D36+D44+D45+D46+D47</f>
        <v>76538.600000000006</v>
      </c>
      <c r="E27" s="11">
        <f>E29+E30+E31+E32+E33+E34+E35+E36+E44+E45+E46+E47</f>
        <v>84912.67</v>
      </c>
      <c r="F27" s="11">
        <f t="shared" si="0"/>
        <v>110.94097618717875</v>
      </c>
      <c r="G27" s="11"/>
      <c r="H27" s="12">
        <f t="shared" si="1"/>
        <v>18713</v>
      </c>
      <c r="I27" s="28">
        <f>I29+I30+I31+I32+I33+I34+I35+I36+I44</f>
        <v>10838</v>
      </c>
      <c r="J27" s="28">
        <f>J29+J30+J31+J32+J33+J34+J35+J36+J44</f>
        <v>7875</v>
      </c>
      <c r="K27" s="12">
        <f t="shared" si="2"/>
        <v>18702</v>
      </c>
      <c r="L27" s="28">
        <f>L29+L30+L31+L32+L33+L34+L35+L36+L44</f>
        <v>10837</v>
      </c>
      <c r="M27" s="28">
        <f>M29+M30+M31+M32+M33+M34+M35+M36+M44</f>
        <v>7865</v>
      </c>
    </row>
    <row r="28" spans="1:13" x14ac:dyDescent="0.25">
      <c r="A28" s="14"/>
      <c r="B28" s="15" t="s">
        <v>305</v>
      </c>
      <c r="C28" s="16"/>
      <c r="D28" s="17"/>
      <c r="E28" s="18"/>
      <c r="F28" s="11"/>
      <c r="G28" s="11"/>
      <c r="H28" s="12"/>
      <c r="I28" s="19"/>
      <c r="J28" s="19"/>
      <c r="K28" s="12"/>
      <c r="L28" s="19"/>
      <c r="M28" s="19"/>
    </row>
    <row r="29" spans="1:13" ht="25.5" x14ac:dyDescent="0.25">
      <c r="A29" s="14" t="s">
        <v>60</v>
      </c>
      <c r="B29" s="48" t="s">
        <v>330</v>
      </c>
      <c r="C29" s="16" t="s">
        <v>423</v>
      </c>
      <c r="D29" s="17">
        <v>2311</v>
      </c>
      <c r="E29" s="17">
        <f>[1]январь!H32+[1]февраль!H32+[1]март!H32+[1]апрель!H32+[1]май!H32+[1]июнь!H32+[1]июль!H32+[1]август!H32+[1]сентябрь!H32+[1]октябрь!H32+[1]ноябрь!H32+[1]декабрь!H32</f>
        <v>2249.5320000000002</v>
      </c>
      <c r="F29" s="11">
        <f t="shared" si="0"/>
        <v>97.340199048031167</v>
      </c>
      <c r="G29" s="48" t="s">
        <v>436</v>
      </c>
      <c r="H29" s="12">
        <f t="shared" si="1"/>
        <v>412</v>
      </c>
      <c r="I29" s="23">
        <v>218</v>
      </c>
      <c r="J29" s="23">
        <v>194</v>
      </c>
      <c r="K29" s="12">
        <f t="shared" si="2"/>
        <v>411</v>
      </c>
      <c r="L29" s="23">
        <v>219</v>
      </c>
      <c r="M29" s="23">
        <v>192</v>
      </c>
    </row>
    <row r="30" spans="1:13" ht="25.5" x14ac:dyDescent="0.25">
      <c r="A30" s="14" t="s">
        <v>63</v>
      </c>
      <c r="B30" s="48" t="s">
        <v>333</v>
      </c>
      <c r="C30" s="16" t="s">
        <v>423</v>
      </c>
      <c r="D30" s="24">
        <v>15570.8</v>
      </c>
      <c r="E30" s="17">
        <f>[1]январь!H33+[1]февраль!H33+[1]март!H33+[1]апрель!H33+[1]май!H33+[1]июнь!H33+[1]июль!H33+[1]август!H33+[1]сентябрь!H33+[1]октябрь!H33+[1]ноябрь!H33+[1]декабрь!H33</f>
        <v>14855.029999999995</v>
      </c>
      <c r="F30" s="11">
        <f t="shared" si="0"/>
        <v>95.403126364733964</v>
      </c>
      <c r="G30" s="48" t="s">
        <v>436</v>
      </c>
      <c r="H30" s="12">
        <f t="shared" si="1"/>
        <v>4351</v>
      </c>
      <c r="I30" s="23">
        <v>2306</v>
      </c>
      <c r="J30" s="23">
        <v>2045</v>
      </c>
      <c r="K30" s="12">
        <f t="shared" si="2"/>
        <v>4353</v>
      </c>
      <c r="L30" s="23">
        <v>2307</v>
      </c>
      <c r="M30" s="23">
        <v>2046</v>
      </c>
    </row>
    <row r="31" spans="1:13" ht="89.25" x14ac:dyDescent="0.25">
      <c r="A31" s="14" t="s">
        <v>65</v>
      </c>
      <c r="B31" s="48" t="s">
        <v>334</v>
      </c>
      <c r="C31" s="16" t="s">
        <v>423</v>
      </c>
      <c r="D31" s="24">
        <v>394</v>
      </c>
      <c r="E31" s="17">
        <f>[1]январь!H34+[1]февраль!H34+[1]март!H34+[1]апрель!H34+[1]май!H34+[1]июнь!H34+[1]июль!H34+[1]август!H34+[1]сентябрь!H34+[1]октябрь!H34+[1]ноябрь!H34+[1]декабрь!H34</f>
        <v>1411.0360000000001</v>
      </c>
      <c r="F31" s="11">
        <f t="shared" si="0"/>
        <v>358.13096446700507</v>
      </c>
      <c r="G31" s="48" t="s">
        <v>437</v>
      </c>
      <c r="H31" s="12">
        <f t="shared" si="1"/>
        <v>128</v>
      </c>
      <c r="I31" s="23">
        <v>65</v>
      </c>
      <c r="J31" s="23">
        <v>63</v>
      </c>
      <c r="K31" s="12">
        <f t="shared" si="2"/>
        <v>127</v>
      </c>
      <c r="L31" s="23">
        <v>65</v>
      </c>
      <c r="M31" s="23">
        <v>62</v>
      </c>
    </row>
    <row r="32" spans="1:13" ht="63.75" x14ac:dyDescent="0.25">
      <c r="A32" s="14" t="s">
        <v>68</v>
      </c>
      <c r="B32" s="48" t="s">
        <v>335</v>
      </c>
      <c r="C32" s="16" t="s">
        <v>423</v>
      </c>
      <c r="D32" s="24">
        <v>8420</v>
      </c>
      <c r="E32" s="17">
        <f>[1]январь!H35+[1]февраль!H35+[1]март!H35+[1]апрель!H35+[1]май!H35+[1]июнь!H35+[1]июль!H35+[1]август!H35+[1]сентябрь!H35+[1]октябрь!H35+[1]ноябрь!H35+[1]декабрь!H35</f>
        <v>12761.773999999999</v>
      </c>
      <c r="F32" s="11">
        <f t="shared" si="0"/>
        <v>151.56501187648453</v>
      </c>
      <c r="G32" s="48" t="s">
        <v>438</v>
      </c>
      <c r="H32" s="12">
        <f t="shared" si="1"/>
        <v>3935</v>
      </c>
      <c r="I32" s="23">
        <v>1978</v>
      </c>
      <c r="J32" s="23">
        <v>1957</v>
      </c>
      <c r="K32" s="12">
        <f t="shared" si="2"/>
        <v>3935</v>
      </c>
      <c r="L32" s="23">
        <v>1977</v>
      </c>
      <c r="M32" s="23">
        <v>1958</v>
      </c>
    </row>
    <row r="33" spans="1:13" ht="25.5" x14ac:dyDescent="0.25">
      <c r="A33" s="14" t="s">
        <v>71</v>
      </c>
      <c r="B33" s="48" t="s">
        <v>337</v>
      </c>
      <c r="C33" s="16" t="s">
        <v>432</v>
      </c>
      <c r="D33" s="24">
        <v>14930</v>
      </c>
      <c r="E33" s="17">
        <f>[1]январь!H36+[1]февраль!H36+[1]март!H36+[1]апрель!H36+[1]май!H36+[1]июнь!H36+[1]июль!H36+[1]август!H36+[1]сентябрь!H36+[1]октябрь!H36+[1]ноябрь!H36+[1]декабрь!H36</f>
        <v>14929.851000000001</v>
      </c>
      <c r="F33" s="11">
        <f t="shared" si="0"/>
        <v>99.999002009377094</v>
      </c>
      <c r="G33" s="11"/>
      <c r="H33" s="12">
        <f t="shared" si="1"/>
        <v>2051</v>
      </c>
      <c r="I33" s="23">
        <v>2051</v>
      </c>
      <c r="J33" s="23">
        <v>0</v>
      </c>
      <c r="K33" s="12">
        <f t="shared" si="2"/>
        <v>2051</v>
      </c>
      <c r="L33" s="23">
        <v>2051</v>
      </c>
      <c r="M33" s="23">
        <v>0</v>
      </c>
    </row>
    <row r="34" spans="1:13" ht="25.5" x14ac:dyDescent="0.25">
      <c r="A34" s="14" t="s">
        <v>73</v>
      </c>
      <c r="B34" s="48" t="s">
        <v>338</v>
      </c>
      <c r="C34" s="16" t="s">
        <v>439</v>
      </c>
      <c r="D34" s="24">
        <v>341</v>
      </c>
      <c r="E34" s="17">
        <f>[1]январь!H37+[1]февраль!H37+[1]март!H37+[1]апрель!H37+[1]май!H37+[1]июнь!H37+[1]июль!H37+[1]август!H37+[1]сентябрь!H37+[1]октябрь!H37+[1]ноябрь!H37+[1]декабрь!H37</f>
        <v>678.23599999999999</v>
      </c>
      <c r="F34" s="11">
        <f t="shared" si="0"/>
        <v>198.89618768328447</v>
      </c>
      <c r="G34" s="48" t="s">
        <v>339</v>
      </c>
      <c r="H34" s="12">
        <f t="shared" si="1"/>
        <v>223</v>
      </c>
      <c r="I34" s="23">
        <v>118</v>
      </c>
      <c r="J34" s="23">
        <v>105</v>
      </c>
      <c r="K34" s="12">
        <f t="shared" si="2"/>
        <v>220</v>
      </c>
      <c r="L34" s="23">
        <v>117</v>
      </c>
      <c r="M34" s="23">
        <v>103</v>
      </c>
    </row>
    <row r="35" spans="1:13" ht="114.75" x14ac:dyDescent="0.25">
      <c r="A35" s="14" t="s">
        <v>76</v>
      </c>
      <c r="B35" s="48" t="s">
        <v>340</v>
      </c>
      <c r="C35" s="16" t="s">
        <v>423</v>
      </c>
      <c r="D35" s="24">
        <v>15883.8</v>
      </c>
      <c r="E35" s="17">
        <f>[1]январь!H38+[1]февраль!H38+[1]март!H38+[1]апрель!H38+[1]май!H38+[1]июнь!H38+[1]июль!H38+[1]август!H38+[1]сентябрь!H38+[1]октябрь!H38+[1]ноябрь!H38+[1]декабрь!H38</f>
        <v>19193.749000000003</v>
      </c>
      <c r="F35" s="11">
        <f t="shared" si="0"/>
        <v>120.83852100882663</v>
      </c>
      <c r="G35" s="48" t="s">
        <v>341</v>
      </c>
      <c r="H35" s="12">
        <f t="shared" si="1"/>
        <v>4747</v>
      </c>
      <c r="I35" s="23">
        <v>2516</v>
      </c>
      <c r="J35" s="23">
        <v>2231</v>
      </c>
      <c r="K35" s="12">
        <f t="shared" si="2"/>
        <v>4749</v>
      </c>
      <c r="L35" s="23">
        <v>2517</v>
      </c>
      <c r="M35" s="23">
        <v>2232</v>
      </c>
    </row>
    <row r="36" spans="1:13" x14ac:dyDescent="0.25">
      <c r="A36" s="34" t="s">
        <v>79</v>
      </c>
      <c r="B36" s="35" t="s">
        <v>342</v>
      </c>
      <c r="C36" s="9" t="s">
        <v>439</v>
      </c>
      <c r="D36" s="11">
        <f>D38+D39+D40+D41+D42+D43</f>
        <v>5751</v>
      </c>
      <c r="E36" s="11">
        <f>E38+E39+E40+E41+E42+E43</f>
        <v>6473.9130000000005</v>
      </c>
      <c r="F36" s="11">
        <f t="shared" si="0"/>
        <v>112.57021387584768</v>
      </c>
      <c r="G36" s="11"/>
      <c r="H36" s="12">
        <f t="shared" si="1"/>
        <v>825</v>
      </c>
      <c r="I36" s="28">
        <f>I38+I39+I40+I41+I42+I43</f>
        <v>448</v>
      </c>
      <c r="J36" s="28">
        <f>J38+J39+J40+J41+J42+J43</f>
        <v>377</v>
      </c>
      <c r="K36" s="12">
        <f t="shared" si="2"/>
        <v>816</v>
      </c>
      <c r="L36" s="28">
        <f>L38+L39+L40+L41+L42+L43</f>
        <v>446</v>
      </c>
      <c r="M36" s="28">
        <f>M38+M39+M40+M41+M42+M43</f>
        <v>370</v>
      </c>
    </row>
    <row r="37" spans="1:13" x14ac:dyDescent="0.25">
      <c r="A37" s="14"/>
      <c r="B37" s="15" t="s">
        <v>305</v>
      </c>
      <c r="C37" s="16"/>
      <c r="D37" s="30"/>
      <c r="E37" s="18"/>
      <c r="F37" s="11"/>
      <c r="G37" s="11"/>
      <c r="H37" s="12"/>
      <c r="I37" s="19"/>
      <c r="J37" s="19"/>
      <c r="K37" s="12"/>
      <c r="L37" s="19"/>
      <c r="M37" s="19"/>
    </row>
    <row r="38" spans="1:13" ht="15.75" customHeight="1" x14ac:dyDescent="0.25">
      <c r="A38" s="22" t="s">
        <v>81</v>
      </c>
      <c r="B38" s="48" t="s">
        <v>343</v>
      </c>
      <c r="C38" s="16" t="s">
        <v>423</v>
      </c>
      <c r="D38" s="24">
        <v>0</v>
      </c>
      <c r="E38" s="17">
        <f>[1]январь!H41+[1]февраль!H41+[1]март!H41+[1]апрель!H41+[1]май!H41+[1]июнь!H41+[1]июль!H41+[1]август!H41+[1]сентябрь!H41+[1]октябрь!H41+[1]ноябрь!H41+[1]декабрь!H41</f>
        <v>394.53200000000004</v>
      </c>
      <c r="F38" s="11"/>
      <c r="G38" s="48" t="s">
        <v>339</v>
      </c>
      <c r="H38" s="12">
        <f t="shared" si="1"/>
        <v>16</v>
      </c>
      <c r="I38" s="23">
        <v>8</v>
      </c>
      <c r="J38" s="23">
        <v>8</v>
      </c>
      <c r="K38" s="12">
        <f t="shared" si="2"/>
        <v>15</v>
      </c>
      <c r="L38" s="23">
        <v>9</v>
      </c>
      <c r="M38" s="23">
        <v>6</v>
      </c>
    </row>
    <row r="39" spans="1:13" ht="15.75" customHeight="1" x14ac:dyDescent="0.25">
      <c r="A39" s="22" t="s">
        <v>83</v>
      </c>
      <c r="B39" s="48" t="s">
        <v>344</v>
      </c>
      <c r="C39" s="16" t="s">
        <v>423</v>
      </c>
      <c r="D39" s="24">
        <v>595</v>
      </c>
      <c r="E39" s="17">
        <f>[1]январь!H42+[1]февраль!H42+[1]март!H42+[1]апрель!H42+[1]май!H42+[1]июнь!H42+[1]июль!H42+[1]август!H42+[1]сентябрь!H42+[1]октябрь!H42+[1]ноябрь!H42+[1]декабрь!H42</f>
        <v>978.34999999999991</v>
      </c>
      <c r="F39" s="11">
        <f t="shared" si="0"/>
        <v>164.42857142857142</v>
      </c>
      <c r="G39" s="48" t="s">
        <v>345</v>
      </c>
      <c r="H39" s="12">
        <f t="shared" si="1"/>
        <v>197</v>
      </c>
      <c r="I39" s="23">
        <v>107</v>
      </c>
      <c r="J39" s="23">
        <v>90</v>
      </c>
      <c r="K39" s="12">
        <f t="shared" si="2"/>
        <v>195</v>
      </c>
      <c r="L39" s="23">
        <v>107</v>
      </c>
      <c r="M39" s="23">
        <v>88</v>
      </c>
    </row>
    <row r="40" spans="1:13" ht="25.5" x14ac:dyDescent="0.25">
      <c r="A40" s="22" t="s">
        <v>86</v>
      </c>
      <c r="B40" s="48" t="s">
        <v>346</v>
      </c>
      <c r="C40" s="16" t="s">
        <v>423</v>
      </c>
      <c r="D40" s="24">
        <v>0</v>
      </c>
      <c r="E40" s="17">
        <f>[1]январь!H43+[1]февраль!H43+[1]март!H43+[1]апрель!H43+[1]май!H43+[1]июнь!H43+[1]июль!H43+[1]август!H43+[1]сентябрь!H43+[1]октябрь!H43+[1]ноябрь!H43+[1]декабрь!H43</f>
        <v>0</v>
      </c>
      <c r="F40" s="11"/>
      <c r="G40" s="48"/>
      <c r="H40" s="12">
        <f t="shared" si="1"/>
        <v>311</v>
      </c>
      <c r="I40" s="23">
        <v>148</v>
      </c>
      <c r="J40" s="23">
        <v>163</v>
      </c>
      <c r="K40" s="12">
        <f t="shared" si="2"/>
        <v>309</v>
      </c>
      <c r="L40" s="23">
        <v>146</v>
      </c>
      <c r="M40" s="23">
        <v>163</v>
      </c>
    </row>
    <row r="41" spans="1:13" ht="25.5" x14ac:dyDescent="0.25">
      <c r="A41" s="22" t="s">
        <v>88</v>
      </c>
      <c r="B41" s="48" t="s">
        <v>347</v>
      </c>
      <c r="C41" s="16" t="s">
        <v>423</v>
      </c>
      <c r="D41" s="24">
        <v>475</v>
      </c>
      <c r="E41" s="17">
        <f>[1]январь!H44+[1]февраль!H44+[1]март!H44+[1]апрель!H44+[1]май!H44+[1]июнь!H44+[1]июль!H44+[1]август!H44+[1]сентябрь!H44+[1]октябрь!H44+[1]ноябрь!H44+[1]декабрь!H44</f>
        <v>1233.614</v>
      </c>
      <c r="F41" s="11">
        <f t="shared" si="0"/>
        <v>259.70821052631578</v>
      </c>
      <c r="G41" s="48" t="s">
        <v>436</v>
      </c>
      <c r="H41" s="12">
        <f t="shared" si="1"/>
        <v>36</v>
      </c>
      <c r="I41" s="23">
        <v>19</v>
      </c>
      <c r="J41" s="23">
        <v>17</v>
      </c>
      <c r="K41" s="12">
        <f t="shared" si="2"/>
        <v>34</v>
      </c>
      <c r="L41" s="23">
        <v>18</v>
      </c>
      <c r="M41" s="23">
        <v>16</v>
      </c>
    </row>
    <row r="42" spans="1:13" ht="25.5" x14ac:dyDescent="0.25">
      <c r="A42" s="22" t="s">
        <v>90</v>
      </c>
      <c r="B42" s="48" t="s">
        <v>348</v>
      </c>
      <c r="C42" s="16" t="s">
        <v>423</v>
      </c>
      <c r="D42" s="24">
        <v>1348</v>
      </c>
      <c r="E42" s="17">
        <f>[1]январь!H45+[1]февраль!H45+[1]март!H45+[1]апрель!H45+[1]май!H45+[1]июнь!H45+[1]июль!H45+[1]август!H45+[1]сентябрь!H45+[1]октябрь!H45+[1]ноябрь!H45+[1]декабрь!H45</f>
        <v>1375</v>
      </c>
      <c r="F42" s="11">
        <f t="shared" si="0"/>
        <v>102.00296735905046</v>
      </c>
      <c r="G42" s="48" t="s">
        <v>436</v>
      </c>
      <c r="H42" s="12">
        <f t="shared" si="1"/>
        <v>265</v>
      </c>
      <c r="I42" s="23">
        <v>166</v>
      </c>
      <c r="J42" s="23">
        <v>99</v>
      </c>
      <c r="K42" s="12">
        <f t="shared" si="2"/>
        <v>263</v>
      </c>
      <c r="L42" s="23">
        <v>166</v>
      </c>
      <c r="M42" s="23">
        <v>97</v>
      </c>
    </row>
    <row r="43" spans="1:13" ht="63.75" x14ac:dyDescent="0.25">
      <c r="A43" s="22" t="s">
        <v>92</v>
      </c>
      <c r="B43" s="48" t="s">
        <v>349</v>
      </c>
      <c r="C43" s="16" t="s">
        <v>423</v>
      </c>
      <c r="D43" s="24">
        <v>3333</v>
      </c>
      <c r="E43" s="17">
        <f>[1]январь!H46+[1]февраль!H46+[1]март!H46+[1]апрель!H46+[1]май!H46+[1]июнь!H46+[1]июль!H46+[1]август!H46+[1]сентябрь!H46+[1]октябрь!H46+[1]ноябрь!H46+[1]декабрь!H46</f>
        <v>2492.4169999999999</v>
      </c>
      <c r="F43" s="11">
        <f t="shared" si="0"/>
        <v>74.779987998799882</v>
      </c>
      <c r="G43" s="48" t="s">
        <v>350</v>
      </c>
      <c r="H43" s="12">
        <f t="shared" si="1"/>
        <v>0</v>
      </c>
      <c r="I43" s="23">
        <v>0</v>
      </c>
      <c r="J43" s="23">
        <v>0</v>
      </c>
      <c r="K43" s="12">
        <f t="shared" si="2"/>
        <v>0</v>
      </c>
      <c r="L43" s="23">
        <v>0</v>
      </c>
      <c r="M43" s="23">
        <v>0</v>
      </c>
    </row>
    <row r="44" spans="1:13" ht="102" x14ac:dyDescent="0.25">
      <c r="A44" s="14" t="s">
        <v>95</v>
      </c>
      <c r="B44" s="48" t="s">
        <v>351</v>
      </c>
      <c r="C44" s="16" t="s">
        <v>423</v>
      </c>
      <c r="D44" s="24">
        <v>12539</v>
      </c>
      <c r="E44" s="17">
        <f>[1]январь!H47+[1]февраль!H47+[1]март!H47+[1]апрель!H47+[1]май!H47+[1]июнь!H47+[1]июль!H47+[1]август!H47+[1]сентябрь!H47+[1]октябрь!H47+[1]ноябрь!H47+[1]декабрь!H47</f>
        <v>11995.048999999999</v>
      </c>
      <c r="F44" s="11">
        <f t="shared" si="0"/>
        <v>95.661926788420132</v>
      </c>
      <c r="G44" s="48" t="s">
        <v>352</v>
      </c>
      <c r="H44" s="12">
        <f t="shared" si="1"/>
        <v>2041</v>
      </c>
      <c r="I44" s="23">
        <v>1138</v>
      </c>
      <c r="J44" s="23">
        <v>903</v>
      </c>
      <c r="K44" s="12">
        <f t="shared" si="2"/>
        <v>2040</v>
      </c>
      <c r="L44" s="23">
        <v>1138</v>
      </c>
      <c r="M44" s="23">
        <v>902</v>
      </c>
    </row>
    <row r="45" spans="1:13" ht="25.5" x14ac:dyDescent="0.25">
      <c r="A45" s="14" t="s">
        <v>98</v>
      </c>
      <c r="B45" s="48" t="s">
        <v>99</v>
      </c>
      <c r="C45" s="16" t="s">
        <v>423</v>
      </c>
      <c r="D45" s="24">
        <v>0</v>
      </c>
      <c r="E45" s="17">
        <f>[1]январь!H48+[1]февраль!H48+[1]март!H48+[1]апрель!H48+[1]май!H48+[1]июнь!H48+[1]июль!H48+[1]август!H48+[1]сентябрь!H48+[1]октябрь!H48+[1]ноябрь!H48+[1]декабрь!H48</f>
        <v>0</v>
      </c>
      <c r="F45" s="11"/>
      <c r="G45" s="48"/>
      <c r="H45" s="12"/>
      <c r="I45" s="23"/>
      <c r="J45" s="23"/>
      <c r="K45" s="12"/>
      <c r="L45" s="23"/>
      <c r="M45" s="23"/>
    </row>
    <row r="46" spans="1:13" ht="25.5" x14ac:dyDescent="0.25">
      <c r="A46" s="14" t="s">
        <v>100</v>
      </c>
      <c r="B46" s="48" t="s">
        <v>355</v>
      </c>
      <c r="C46" s="16" t="s">
        <v>423</v>
      </c>
      <c r="D46" s="24">
        <v>0</v>
      </c>
      <c r="E46" s="17">
        <f>[1]январь!H49+[1]февраль!H49+[1]март!H49+[1]апрель!H49+[1]май!H49+[1]июнь!H49+[1]июль!H49+[1]август!H49+[1]сентябрь!H49+[1]октябрь!H49+[1]ноябрь!H49+[1]декабрь!H49</f>
        <v>0</v>
      </c>
      <c r="F46" s="11"/>
      <c r="G46" s="48"/>
      <c r="H46" s="12"/>
      <c r="I46" s="23"/>
      <c r="J46" s="23"/>
      <c r="K46" s="12"/>
      <c r="L46" s="23"/>
      <c r="M46" s="23"/>
    </row>
    <row r="47" spans="1:13" ht="25.5" x14ac:dyDescent="0.25">
      <c r="A47" s="14" t="s">
        <v>102</v>
      </c>
      <c r="B47" s="48" t="s">
        <v>356</v>
      </c>
      <c r="C47" s="16" t="s">
        <v>423</v>
      </c>
      <c r="D47" s="24">
        <v>398</v>
      </c>
      <c r="E47" s="17">
        <f>[1]январь!H50+[1]февраль!H50+[1]март!H50+[1]апрель!H50+[1]май!H50+[1]июнь!H50+[1]июль!H50+[1]август!H50+[1]сентябрь!H50+[1]октябрь!H50+[1]ноябрь!H50+[1]декабрь!H50</f>
        <v>364.5</v>
      </c>
      <c r="F47" s="11">
        <f t="shared" si="0"/>
        <v>91.582914572864325</v>
      </c>
      <c r="G47" s="48" t="s">
        <v>436</v>
      </c>
      <c r="H47" s="12"/>
      <c r="I47" s="23"/>
      <c r="J47" s="23"/>
      <c r="K47" s="12"/>
      <c r="L47" s="23"/>
      <c r="M47" s="23"/>
    </row>
    <row r="48" spans="1:13" x14ac:dyDescent="0.25">
      <c r="A48" s="34" t="s">
        <v>104</v>
      </c>
      <c r="B48" s="35" t="s">
        <v>357</v>
      </c>
      <c r="C48" s="9" t="s">
        <v>423</v>
      </c>
      <c r="D48" s="11">
        <f>D49+D86+D102</f>
        <v>383269.39999999997</v>
      </c>
      <c r="E48" s="11">
        <f>E49+E86+E102</f>
        <v>389255.52</v>
      </c>
      <c r="F48" s="11">
        <f t="shared" si="0"/>
        <v>101.56185701232607</v>
      </c>
      <c r="G48" s="48"/>
      <c r="H48" s="12" t="e">
        <f t="shared" si="1"/>
        <v>#REF!</v>
      </c>
      <c r="I48" s="28" t="e">
        <f>I49+I86+I102</f>
        <v>#REF!</v>
      </c>
      <c r="J48" s="28" t="e">
        <f>J49+J86+J102</f>
        <v>#REF!</v>
      </c>
      <c r="K48" s="12" t="e">
        <f t="shared" si="2"/>
        <v>#REF!</v>
      </c>
      <c r="L48" s="28" t="e">
        <f>L49+L86+L102</f>
        <v>#REF!</v>
      </c>
      <c r="M48" s="28" t="e">
        <f>M49+M86+M102</f>
        <v>#REF!</v>
      </c>
    </row>
    <row r="49" spans="1:13" x14ac:dyDescent="0.25">
      <c r="A49" s="13" t="s">
        <v>106</v>
      </c>
      <c r="B49" s="35" t="s">
        <v>358</v>
      </c>
      <c r="C49" s="9" t="s">
        <v>423</v>
      </c>
      <c r="D49" s="11">
        <f>D51+D52+D53+D54+D55+D56+D57+D58+D62+D63+D64+D72</f>
        <v>131878.9</v>
      </c>
      <c r="E49" s="11">
        <f>E51+E52+E53+E54+E55+E56+E57+E58+E62+E63+E64+E72</f>
        <v>134390.41700000002</v>
      </c>
      <c r="F49" s="11">
        <f t="shared" si="0"/>
        <v>101.90441154726042</v>
      </c>
      <c r="G49" s="48"/>
      <c r="H49" s="12" t="e">
        <f t="shared" si="1"/>
        <v>#REF!</v>
      </c>
      <c r="I49" s="28" t="e">
        <f>I51+I52+I53+I55+I56+I57+I58+I62+I63+I64+I72</f>
        <v>#REF!</v>
      </c>
      <c r="J49" s="28" t="e">
        <f>J51+J52+J53+J55+J56+J57+J58+J62+J63+J64+J72</f>
        <v>#REF!</v>
      </c>
      <c r="K49" s="12" t="e">
        <f t="shared" si="2"/>
        <v>#REF!</v>
      </c>
      <c r="L49" s="28" t="e">
        <f>L51+L52+L53+L55+L56+L57+L58+L62+L63+L64+L72</f>
        <v>#REF!</v>
      </c>
      <c r="M49" s="28" t="e">
        <f>M51+M52+M53+M55+M56+M57+M58+M62+M63+M64+M72</f>
        <v>#REF!</v>
      </c>
    </row>
    <row r="50" spans="1:13" x14ac:dyDescent="0.25">
      <c r="A50" s="14"/>
      <c r="B50" s="15" t="s">
        <v>305</v>
      </c>
      <c r="C50" s="16"/>
      <c r="D50" s="17"/>
      <c r="E50" s="18"/>
      <c r="F50" s="11"/>
      <c r="G50" s="48"/>
      <c r="H50" s="12"/>
      <c r="I50" s="19"/>
      <c r="J50" s="19"/>
      <c r="K50" s="12"/>
      <c r="L50" s="19"/>
      <c r="M50" s="19"/>
    </row>
    <row r="51" spans="1:13" ht="76.5" x14ac:dyDescent="0.25">
      <c r="A51" s="14" t="s">
        <v>108</v>
      </c>
      <c r="B51" s="48" t="s">
        <v>359</v>
      </c>
      <c r="C51" s="16" t="s">
        <v>423</v>
      </c>
      <c r="D51" s="24">
        <v>63699</v>
      </c>
      <c r="E51" s="17">
        <f>[1]январь!H54+[1]февраль!H54+[1]март!H54+[1]апрель!H54+[1]май!H54+[1]июнь!H54+[1]июль!H54+[1]август!H54+[1]сентябрь!H54+[1]октябрь!H54+[1]ноябрь!H54+[1]декабрь!H54</f>
        <v>61759.214999999989</v>
      </c>
      <c r="F51" s="11">
        <f t="shared" si="0"/>
        <v>96.954763811048821</v>
      </c>
      <c r="G51" s="48" t="s">
        <v>440</v>
      </c>
      <c r="H51" s="12">
        <f t="shared" si="1"/>
        <v>19582</v>
      </c>
      <c r="I51" s="23">
        <v>9791</v>
      </c>
      <c r="J51" s="23">
        <v>9791</v>
      </c>
      <c r="K51" s="12">
        <f t="shared" si="2"/>
        <v>19582</v>
      </c>
      <c r="L51" s="23">
        <v>9791</v>
      </c>
      <c r="M51" s="23">
        <v>9791</v>
      </c>
    </row>
    <row r="52" spans="1:13" ht="25.5" x14ac:dyDescent="0.25">
      <c r="A52" s="14" t="s">
        <v>111</v>
      </c>
      <c r="B52" s="48" t="s">
        <v>321</v>
      </c>
      <c r="C52" s="16" t="s">
        <v>423</v>
      </c>
      <c r="D52" s="24">
        <v>6306</v>
      </c>
      <c r="E52" s="17">
        <f>[1]январь!H55+[1]февраль!H55+[1]март!H55+[1]апрель!H55+[1]май!H55+[1]июнь!H55+[1]июль!H55+[1]август!H55+[1]сентябрь!H55+[1]октябрь!H55+[1]ноябрь!H55+[1]декабрь!H55</f>
        <v>6784.6050000000005</v>
      </c>
      <c r="F52" s="11">
        <f t="shared" si="0"/>
        <v>107.5896764985728</v>
      </c>
      <c r="G52" s="48"/>
      <c r="H52" s="12">
        <f t="shared" si="1"/>
        <v>1674</v>
      </c>
      <c r="I52" s="23">
        <v>837</v>
      </c>
      <c r="J52" s="23">
        <v>837</v>
      </c>
      <c r="K52" s="12">
        <f t="shared" si="2"/>
        <v>1675</v>
      </c>
      <c r="L52" s="23">
        <v>838</v>
      </c>
      <c r="M52" s="23">
        <v>837</v>
      </c>
    </row>
    <row r="53" spans="1:13" ht="25.5" x14ac:dyDescent="0.25">
      <c r="A53" s="14" t="s">
        <v>112</v>
      </c>
      <c r="B53" s="48" t="s">
        <v>324</v>
      </c>
      <c r="C53" s="16" t="s">
        <v>423</v>
      </c>
      <c r="D53" s="24">
        <v>1815</v>
      </c>
      <c r="E53" s="17">
        <f>[1]январь!H56+[1]февраль!H56+[1]март!H56+[1]апрель!H56+[1]май!H56+[1]июнь!H56+[1]июль!H56+[1]август!H56+[1]сентябрь!H56+[1]октябрь!H56+[1]ноябрь!H56+[1]декабрь!H56</f>
        <v>1771.7260000000001</v>
      </c>
      <c r="F53" s="11">
        <f t="shared" si="0"/>
        <v>97.615757575757584</v>
      </c>
      <c r="G53" s="48"/>
      <c r="H53" s="12">
        <f t="shared" si="1"/>
        <v>352</v>
      </c>
      <c r="I53" s="23">
        <v>176</v>
      </c>
      <c r="J53" s="23">
        <v>176</v>
      </c>
      <c r="K53" s="12">
        <f t="shared" si="2"/>
        <v>354</v>
      </c>
      <c r="L53" s="23">
        <v>177</v>
      </c>
      <c r="M53" s="23">
        <v>177</v>
      </c>
    </row>
    <row r="54" spans="1:13" ht="25.5" x14ac:dyDescent="0.25">
      <c r="A54" s="14" t="s">
        <v>114</v>
      </c>
      <c r="B54" s="25" t="s">
        <v>323</v>
      </c>
      <c r="C54" s="16" t="s">
        <v>423</v>
      </c>
      <c r="D54" s="24">
        <v>834</v>
      </c>
      <c r="E54" s="17">
        <f>[1]январь!H57+[1]февраль!H57+[1]март!H57+[1]апрель!H57+[1]май!H57+[1]июнь!H57+[1]июль!H57+[1]август!H57+[1]сентябрь!H57+[1]октябрь!H57+[1]ноябрь!H57+[1]декабрь!H57</f>
        <v>811.67900000000009</v>
      </c>
      <c r="F54" s="11">
        <f t="shared" si="0"/>
        <v>97.323621103117517</v>
      </c>
      <c r="G54" s="48"/>
      <c r="H54" s="12"/>
      <c r="I54" s="23"/>
      <c r="J54" s="23"/>
      <c r="K54" s="12"/>
      <c r="L54" s="23"/>
      <c r="M54" s="23"/>
    </row>
    <row r="55" spans="1:13" ht="51" x14ac:dyDescent="0.25">
      <c r="A55" s="14" t="s">
        <v>115</v>
      </c>
      <c r="B55" s="48" t="s">
        <v>361</v>
      </c>
      <c r="C55" s="16" t="s">
        <v>423</v>
      </c>
      <c r="D55" s="24">
        <v>1363</v>
      </c>
      <c r="E55" s="17">
        <f>[1]январь!H58+[1]февраль!H58+[1]март!H58+[1]апрель!H58+[1]май!H58+[1]июнь!H58+[1]июль!H58+[1]август!H58+[1]сентябрь!H58+[1]октябрь!H58+[1]ноябрь!H58+[1]декабрь!H58</f>
        <v>1359.846</v>
      </c>
      <c r="F55" s="11">
        <f t="shared" si="0"/>
        <v>99.768598679383715</v>
      </c>
      <c r="G55" s="48" t="s">
        <v>441</v>
      </c>
      <c r="H55" s="12">
        <f t="shared" si="1"/>
        <v>4500</v>
      </c>
      <c r="I55" s="23">
        <v>2385</v>
      </c>
      <c r="J55" s="23">
        <v>2115</v>
      </c>
      <c r="K55" s="12">
        <f t="shared" si="2"/>
        <v>4499</v>
      </c>
      <c r="L55" s="23">
        <v>2384</v>
      </c>
      <c r="M55" s="23">
        <v>2115</v>
      </c>
    </row>
    <row r="56" spans="1:13" ht="38.25" x14ac:dyDescent="0.25">
      <c r="A56" s="14" t="s">
        <v>118</v>
      </c>
      <c r="B56" s="48" t="s">
        <v>50</v>
      </c>
      <c r="C56" s="16" t="s">
        <v>423</v>
      </c>
      <c r="D56" s="24">
        <v>13919.1</v>
      </c>
      <c r="E56" s="17">
        <f>[1]январь!H59+[1]февраль!H59+[1]март!H59+[1]апрель!H59+[1]май!H59+[1]июнь!H59+[1]июль!H59+[1]август!H59+[1]сентябрь!H59+[1]октябрь!H59+[1]ноябрь!H59+[1]декабрь!H59</f>
        <v>13590.039999999999</v>
      </c>
      <c r="F56" s="11">
        <f t="shared" si="0"/>
        <v>97.63591036776802</v>
      </c>
      <c r="G56" s="48" t="s">
        <v>325</v>
      </c>
      <c r="H56" s="12">
        <f t="shared" si="1"/>
        <v>3164</v>
      </c>
      <c r="I56" s="23">
        <v>1835</v>
      </c>
      <c r="J56" s="23">
        <v>1329</v>
      </c>
      <c r="K56" s="12">
        <f t="shared" si="2"/>
        <v>3165</v>
      </c>
      <c r="L56" s="23">
        <v>1836</v>
      </c>
      <c r="M56" s="23">
        <v>1329</v>
      </c>
    </row>
    <row r="57" spans="1:13" ht="51" x14ac:dyDescent="0.25">
      <c r="A57" s="14" t="s">
        <v>119</v>
      </c>
      <c r="B57" s="48" t="s">
        <v>442</v>
      </c>
      <c r="C57" s="16" t="s">
        <v>423</v>
      </c>
      <c r="D57" s="24">
        <v>4318</v>
      </c>
      <c r="E57" s="17">
        <f>[1]январь!H60+[1]февраль!H60+[1]март!H60+[1]апрель!H60+[1]май!H60+[1]июнь!H60+[1]июль!H60+[1]август!H60+[1]сентябрь!H60+[1]октябрь!H60+[1]ноябрь!H60+[1]декабрь!H60</f>
        <v>4530.0550000000003</v>
      </c>
      <c r="F57" s="11">
        <f t="shared" si="0"/>
        <v>104.91095414543771</v>
      </c>
      <c r="G57" s="48" t="s">
        <v>364</v>
      </c>
      <c r="H57" s="12">
        <f t="shared" si="1"/>
        <v>1214</v>
      </c>
      <c r="I57" s="23">
        <v>583</v>
      </c>
      <c r="J57" s="23">
        <v>631</v>
      </c>
      <c r="K57" s="12">
        <f t="shared" si="2"/>
        <v>1210</v>
      </c>
      <c r="L57" s="23">
        <v>581</v>
      </c>
      <c r="M57" s="23">
        <v>629</v>
      </c>
    </row>
    <row r="58" spans="1:13" x14ac:dyDescent="0.25">
      <c r="A58" s="14" t="s">
        <v>122</v>
      </c>
      <c r="B58" s="48" t="s">
        <v>365</v>
      </c>
      <c r="C58" s="16" t="s">
        <v>423</v>
      </c>
      <c r="D58" s="17">
        <f>D60+D61</f>
        <v>2115</v>
      </c>
      <c r="E58" s="17">
        <f>E60+E61</f>
        <v>2024.1849999999999</v>
      </c>
      <c r="F58" s="11">
        <f t="shared" si="0"/>
        <v>95.706146572104018</v>
      </c>
      <c r="G58" s="48"/>
      <c r="H58" s="12">
        <f t="shared" si="1"/>
        <v>270</v>
      </c>
      <c r="I58" s="31">
        <f>I60+I61</f>
        <v>143</v>
      </c>
      <c r="J58" s="31">
        <f>J60+J61</f>
        <v>127</v>
      </c>
      <c r="K58" s="12">
        <f t="shared" si="2"/>
        <v>370</v>
      </c>
      <c r="L58" s="31">
        <f>L60+L61</f>
        <v>198</v>
      </c>
      <c r="M58" s="31">
        <f>M60+M61</f>
        <v>172</v>
      </c>
    </row>
    <row r="59" spans="1:13" x14ac:dyDescent="0.25">
      <c r="A59" s="14"/>
      <c r="B59" s="15" t="s">
        <v>305</v>
      </c>
      <c r="C59" s="16" t="s">
        <v>423</v>
      </c>
      <c r="D59" s="17"/>
      <c r="E59" s="18"/>
      <c r="F59" s="11"/>
      <c r="G59" s="48"/>
      <c r="H59" s="12"/>
      <c r="I59" s="19"/>
      <c r="J59" s="19"/>
      <c r="K59" s="12"/>
      <c r="L59" s="19"/>
      <c r="M59" s="19"/>
    </row>
    <row r="60" spans="1:13" ht="127.5" x14ac:dyDescent="0.25">
      <c r="A60" s="14" t="s">
        <v>124</v>
      </c>
      <c r="B60" s="48" t="s">
        <v>366</v>
      </c>
      <c r="C60" s="16" t="s">
        <v>423</v>
      </c>
      <c r="D60" s="24">
        <v>751</v>
      </c>
      <c r="E60" s="17">
        <f>[1]январь!H63+[1]февраль!H63+[1]март!H63+[1]апрель!H63+[1]май!H63+[1]июнь!H63+[1]июль!H63+[1]август!H63+[1]сентябрь!H63+[1]октябрь!H63+[1]ноябрь!H63+[1]декабрь!H63</f>
        <v>719.34400000000005</v>
      </c>
      <c r="F60" s="11">
        <f t="shared" si="0"/>
        <v>95.784820239680428</v>
      </c>
      <c r="G60" s="48" t="s">
        <v>443</v>
      </c>
      <c r="H60" s="12">
        <f t="shared" si="1"/>
        <v>51</v>
      </c>
      <c r="I60" s="23">
        <v>27</v>
      </c>
      <c r="J60" s="23">
        <v>24</v>
      </c>
      <c r="K60" s="12">
        <f t="shared" si="2"/>
        <v>151</v>
      </c>
      <c r="L60" s="23">
        <v>81</v>
      </c>
      <c r="M60" s="23">
        <v>70</v>
      </c>
    </row>
    <row r="61" spans="1:13" ht="51" x14ac:dyDescent="0.25">
      <c r="A61" s="14" t="s">
        <v>127</v>
      </c>
      <c r="B61" s="48" t="s">
        <v>128</v>
      </c>
      <c r="C61" s="16" t="s">
        <v>423</v>
      </c>
      <c r="D61" s="24">
        <v>1364</v>
      </c>
      <c r="E61" s="17">
        <f>[1]январь!H64+[1]февраль!H64+[1]март!H64+[1]апрель!H64+[1]май!H64+[1]июнь!H64+[1]июль!H64+[1]август!H64+[1]сентябрь!H64+[1]октябрь!H64+[1]ноябрь!H64+[1]декабрь!H64</f>
        <v>1304.8409999999999</v>
      </c>
      <c r="F61" s="11">
        <f t="shared" si="0"/>
        <v>95.662829912023454</v>
      </c>
      <c r="G61" s="48" t="s">
        <v>444</v>
      </c>
      <c r="H61" s="12">
        <f t="shared" si="1"/>
        <v>219</v>
      </c>
      <c r="I61" s="23">
        <v>116</v>
      </c>
      <c r="J61" s="23">
        <v>103</v>
      </c>
      <c r="K61" s="12">
        <f t="shared" si="2"/>
        <v>219</v>
      </c>
      <c r="L61" s="23">
        <v>117</v>
      </c>
      <c r="M61" s="23">
        <v>102</v>
      </c>
    </row>
    <row r="62" spans="1:13" ht="51" x14ac:dyDescent="0.25">
      <c r="A62" s="14" t="s">
        <v>130</v>
      </c>
      <c r="B62" s="48" t="s">
        <v>369</v>
      </c>
      <c r="C62" s="16" t="s">
        <v>439</v>
      </c>
      <c r="D62" s="24">
        <v>1471</v>
      </c>
      <c r="E62" s="17">
        <f>[1]январь!H65+[1]февраль!H65+[1]март!H65+[1]апрель!H65+[1]май!H65+[1]июнь!H65+[1]июль!H65+[1]август!H65+[1]сентябрь!H65+[1]октябрь!H65+[1]ноябрь!H65+[1]декабрь!H65</f>
        <v>2077.6709999999998</v>
      </c>
      <c r="F62" s="11">
        <f t="shared" si="0"/>
        <v>141.24208021753907</v>
      </c>
      <c r="G62" s="48" t="s">
        <v>370</v>
      </c>
      <c r="H62" s="12">
        <f t="shared" si="1"/>
        <v>615</v>
      </c>
      <c r="I62" s="23">
        <v>325</v>
      </c>
      <c r="J62" s="23">
        <v>290</v>
      </c>
      <c r="K62" s="12">
        <f t="shared" si="2"/>
        <v>617</v>
      </c>
      <c r="L62" s="23">
        <v>326</v>
      </c>
      <c r="M62" s="23">
        <v>291</v>
      </c>
    </row>
    <row r="63" spans="1:13" ht="25.5" x14ac:dyDescent="0.25">
      <c r="A63" s="14" t="s">
        <v>133</v>
      </c>
      <c r="B63" s="48" t="s">
        <v>330</v>
      </c>
      <c r="C63" s="16" t="s">
        <v>423</v>
      </c>
      <c r="D63" s="17">
        <v>4316</v>
      </c>
      <c r="E63" s="17">
        <f>[1]январь!H66+[1]февраль!H66+[1]март!H66+[1]апрель!H66+[1]май!H66+[1]июнь!H66+[1]июль!H66+[1]август!H66+[1]сентябрь!H66+[1]октябрь!H66+[1]ноябрь!H66+[1]декабрь!H66</f>
        <v>4145.7610000000004</v>
      </c>
      <c r="F63" s="11">
        <f t="shared" si="0"/>
        <v>96.055630213160342</v>
      </c>
      <c r="G63" s="48" t="s">
        <v>436</v>
      </c>
      <c r="H63" s="12">
        <f t="shared" si="1"/>
        <v>962</v>
      </c>
      <c r="I63" s="23">
        <v>510</v>
      </c>
      <c r="J63" s="23">
        <v>452</v>
      </c>
      <c r="K63" s="12">
        <f t="shared" si="2"/>
        <v>963</v>
      </c>
      <c r="L63" s="23">
        <v>510</v>
      </c>
      <c r="M63" s="23">
        <v>453</v>
      </c>
    </row>
    <row r="64" spans="1:13" x14ac:dyDescent="0.25">
      <c r="A64" s="14" t="s">
        <v>135</v>
      </c>
      <c r="B64" s="48" t="s">
        <v>445</v>
      </c>
      <c r="C64" s="16" t="s">
        <v>423</v>
      </c>
      <c r="D64" s="17">
        <f>D66+D67+D68+D69+D70+D71</f>
        <v>14557</v>
      </c>
      <c r="E64" s="17">
        <f>E66+E67+E68+E69+E70+E71</f>
        <v>15669.35</v>
      </c>
      <c r="F64" s="11">
        <f t="shared" si="0"/>
        <v>107.64134093563233</v>
      </c>
      <c r="G64" s="48"/>
      <c r="H64" s="12">
        <f t="shared" si="1"/>
        <v>37164</v>
      </c>
      <c r="I64" s="31">
        <f>I66+I67+I68+I69+I71</f>
        <v>2919</v>
      </c>
      <c r="J64" s="31">
        <f>J66+J67+J68+J69+J71</f>
        <v>34245</v>
      </c>
      <c r="K64" s="12">
        <f t="shared" si="2"/>
        <v>37156</v>
      </c>
      <c r="L64" s="31">
        <f>L66+L67+L68+L69+L71</f>
        <v>2914</v>
      </c>
      <c r="M64" s="31">
        <f>M66+M67+M68+M69+M71</f>
        <v>34242</v>
      </c>
    </row>
    <row r="65" spans="1:13" x14ac:dyDescent="0.25">
      <c r="A65" s="14"/>
      <c r="B65" s="15" t="s">
        <v>305</v>
      </c>
      <c r="C65" s="16" t="s">
        <v>423</v>
      </c>
      <c r="D65" s="17"/>
      <c r="E65" s="18"/>
      <c r="F65" s="11"/>
      <c r="G65" s="48"/>
      <c r="H65" s="12"/>
      <c r="I65" s="19"/>
      <c r="J65" s="19"/>
      <c r="K65" s="12"/>
      <c r="L65" s="19"/>
      <c r="M65" s="19"/>
    </row>
    <row r="66" spans="1:13" ht="25.5" x14ac:dyDescent="0.25">
      <c r="A66" s="22" t="s">
        <v>137</v>
      </c>
      <c r="B66" s="48" t="s">
        <v>372</v>
      </c>
      <c r="C66" s="16" t="s">
        <v>439</v>
      </c>
      <c r="D66" s="24">
        <v>1747</v>
      </c>
      <c r="E66" s="17">
        <f>[1]январь!H69+[1]февраль!H69+[1]март!H69+[1]апрель!H69+[1]май!H69+[1]июнь!H69+[1]июль!H69+[1]август!H69+[1]сентябрь!H69+[1]октябрь!H69+[1]ноябрь!H69+[1]декабрь!H69</f>
        <v>1811.5619999999997</v>
      </c>
      <c r="F66" s="11">
        <f t="shared" si="0"/>
        <v>103.69559244419003</v>
      </c>
      <c r="G66" s="48"/>
      <c r="H66" s="12">
        <f t="shared" si="1"/>
        <v>15991</v>
      </c>
      <c r="I66" s="23">
        <v>513</v>
      </c>
      <c r="J66" s="23">
        <v>15478</v>
      </c>
      <c r="K66" s="12">
        <f t="shared" si="2"/>
        <v>15988</v>
      </c>
      <c r="L66" s="23">
        <v>511</v>
      </c>
      <c r="M66" s="23">
        <v>15477</v>
      </c>
    </row>
    <row r="67" spans="1:13" x14ac:dyDescent="0.25">
      <c r="A67" s="22" t="s">
        <v>139</v>
      </c>
      <c r="B67" s="48" t="s">
        <v>373</v>
      </c>
      <c r="C67" s="16" t="s">
        <v>423</v>
      </c>
      <c r="D67" s="24">
        <v>7734</v>
      </c>
      <c r="E67" s="17">
        <f>[1]январь!H70+[1]февраль!H70+[1]март!H70+[1]апрель!H70+[1]май!H70+[1]июнь!H70+[1]июль!H70+[1]август!H70+[1]сентябрь!H70+[1]октябрь!H70+[1]ноябрь!H70+[1]декабрь!H70</f>
        <v>8415.8330000000005</v>
      </c>
      <c r="F67" s="11">
        <f t="shared" si="0"/>
        <v>108.81604603051463</v>
      </c>
      <c r="G67" s="48"/>
      <c r="H67" s="12">
        <f t="shared" si="1"/>
        <v>16143</v>
      </c>
      <c r="I67" s="23">
        <v>1003</v>
      </c>
      <c r="J67" s="23">
        <v>15140</v>
      </c>
      <c r="K67" s="12">
        <f t="shared" si="2"/>
        <v>16141</v>
      </c>
      <c r="L67" s="23">
        <v>1001</v>
      </c>
      <c r="M67" s="23">
        <v>15140</v>
      </c>
    </row>
    <row r="68" spans="1:13" x14ac:dyDescent="0.25">
      <c r="A68" s="22" t="s">
        <v>141</v>
      </c>
      <c r="B68" s="48" t="s">
        <v>374</v>
      </c>
      <c r="C68" s="16" t="s">
        <v>423</v>
      </c>
      <c r="D68" s="24">
        <v>328</v>
      </c>
      <c r="E68" s="17">
        <f>[1]январь!H71+[1]февраль!H71+[1]март!H71+[1]апрель!H71+[1]май!H71+[1]июнь!H71+[1]июль!H71+[1]август!H71+[1]сентябрь!H71+[1]октябрь!H71+[1]ноябрь!H71+[1]декабрь!H71</f>
        <v>364.19200000000001</v>
      </c>
      <c r="F68" s="11">
        <f t="shared" si="0"/>
        <v>111.03414634146343</v>
      </c>
      <c r="G68" s="48"/>
      <c r="H68" s="12">
        <f t="shared" si="1"/>
        <v>4714</v>
      </c>
      <c r="I68" s="23">
        <v>1175</v>
      </c>
      <c r="J68" s="23">
        <v>3539</v>
      </c>
      <c r="K68" s="12">
        <f t="shared" si="2"/>
        <v>4713</v>
      </c>
      <c r="L68" s="23">
        <v>1176</v>
      </c>
      <c r="M68" s="23">
        <v>3537</v>
      </c>
    </row>
    <row r="69" spans="1:13" x14ac:dyDescent="0.25">
      <c r="A69" s="22" t="s">
        <v>143</v>
      </c>
      <c r="B69" s="48" t="s">
        <v>375</v>
      </c>
      <c r="C69" s="16" t="s">
        <v>423</v>
      </c>
      <c r="D69" s="24">
        <v>1340</v>
      </c>
      <c r="E69" s="17">
        <f>[1]январь!H72+[1]февраль!H72+[1]март!H72+[1]апрель!H72+[1]май!H72+[1]июнь!H72+[1]июль!H72+[1]август!H72+[1]сентябрь!H72+[1]октябрь!H72+[1]ноябрь!H72+[1]декабрь!H72</f>
        <v>1669.0559999999998</v>
      </c>
      <c r="F69" s="11">
        <f t="shared" si="0"/>
        <v>124.55641791044773</v>
      </c>
      <c r="G69" s="48"/>
      <c r="H69" s="12">
        <f t="shared" si="1"/>
        <v>316</v>
      </c>
      <c r="I69" s="23">
        <v>228</v>
      </c>
      <c r="J69" s="23">
        <v>88</v>
      </c>
      <c r="K69" s="12">
        <f t="shared" si="2"/>
        <v>314</v>
      </c>
      <c r="L69" s="23">
        <v>226</v>
      </c>
      <c r="M69" s="23">
        <v>88</v>
      </c>
    </row>
    <row r="70" spans="1:13" ht="25.5" x14ac:dyDescent="0.25">
      <c r="A70" s="22" t="s">
        <v>145</v>
      </c>
      <c r="B70" s="48" t="s">
        <v>376</v>
      </c>
      <c r="C70" s="16" t="s">
        <v>423</v>
      </c>
      <c r="D70" s="24">
        <v>3408</v>
      </c>
      <c r="E70" s="17">
        <f>[1]январь!H73+[1]февраль!H73+[1]март!H73+[1]апрель!H73+[1]май!H73+[1]июнь!H73+[1]июль!H73+[1]август!H73+[1]сентябрь!H73+[1]октябрь!H73+[1]ноябрь!H73+[1]декабрь!H73</f>
        <v>3408.7069999999999</v>
      </c>
      <c r="F70" s="11">
        <f t="shared" si="0"/>
        <v>100.02074530516431</v>
      </c>
      <c r="G70" s="48"/>
      <c r="H70" s="12">
        <f t="shared" si="1"/>
        <v>467</v>
      </c>
      <c r="I70" s="23">
        <v>467</v>
      </c>
      <c r="J70" s="23">
        <v>0</v>
      </c>
      <c r="K70" s="12">
        <f t="shared" si="2"/>
        <v>468</v>
      </c>
      <c r="L70" s="23">
        <v>468</v>
      </c>
      <c r="M70" s="23">
        <v>0</v>
      </c>
    </row>
    <row r="71" spans="1:13" x14ac:dyDescent="0.25">
      <c r="A71" s="22" t="s">
        <v>147</v>
      </c>
      <c r="B71" s="48" t="s">
        <v>446</v>
      </c>
      <c r="C71" s="16" t="s">
        <v>423</v>
      </c>
      <c r="D71" s="24">
        <v>0</v>
      </c>
      <c r="E71" s="17">
        <f>[1]январь!H74+[1]февраль!H74+[1]март!H74+[1]апрель!H74+[1]май!H74+[1]июнь!H74+[1]июль!H74+[1]август!H74+[1]сентябрь!H74+[1]октябрь!H74+[1]ноябрь!H74+[1]декабрь!H74</f>
        <v>0</v>
      </c>
      <c r="F71" s="11"/>
      <c r="G71" s="48"/>
      <c r="H71" s="12">
        <f t="shared" si="1"/>
        <v>0</v>
      </c>
      <c r="I71" s="23">
        <v>0</v>
      </c>
      <c r="J71" s="23">
        <v>0</v>
      </c>
      <c r="K71" s="12">
        <f t="shared" si="2"/>
        <v>0</v>
      </c>
      <c r="L71" s="23">
        <v>0</v>
      </c>
      <c r="M71" s="23">
        <v>0</v>
      </c>
    </row>
    <row r="72" spans="1:13" x14ac:dyDescent="0.25">
      <c r="A72" s="14" t="s">
        <v>149</v>
      </c>
      <c r="B72" s="48" t="s">
        <v>329</v>
      </c>
      <c r="C72" s="16" t="s">
        <v>423</v>
      </c>
      <c r="D72" s="11">
        <f>D74+D75+D76+D77+D78+D79+D80+D81+D82+D83+D84+D85</f>
        <v>17165.8</v>
      </c>
      <c r="E72" s="11">
        <f>E74+E75+E76+E77+E78+E79+E80+E81+E82+E83+E84+E85</f>
        <v>19866.284</v>
      </c>
      <c r="F72" s="11">
        <f t="shared" ref="F72:F113" si="3">E72/D72*100</f>
        <v>115.73176898251174</v>
      </c>
      <c r="G72" s="48"/>
      <c r="H72" s="12" t="e">
        <f t="shared" si="1"/>
        <v>#REF!</v>
      </c>
      <c r="I72" s="28" t="e">
        <f>I74+I75+I76+I77+#REF!+I78+#REF!+I79+I80+#REF!+I81+I82</f>
        <v>#REF!</v>
      </c>
      <c r="J72" s="28" t="e">
        <f>J74+J75+J76+J77+#REF!+J78+#REF!+J79+J80+#REF!+J81+J82</f>
        <v>#REF!</v>
      </c>
      <c r="K72" s="12" t="e">
        <f t="shared" si="2"/>
        <v>#REF!</v>
      </c>
      <c r="L72" s="28" t="e">
        <f>L74+L75+L76+L77+#REF!+L78+#REF!+L79+L80+#REF!+L81+L82</f>
        <v>#REF!</v>
      </c>
      <c r="M72" s="28" t="e">
        <f>M74+M75+M76+M77+#REF!+M78+#REF!+M79+M80+#REF!+M81+M82</f>
        <v>#REF!</v>
      </c>
    </row>
    <row r="73" spans="1:13" x14ac:dyDescent="0.25">
      <c r="A73" s="14"/>
      <c r="B73" s="15" t="s">
        <v>305</v>
      </c>
      <c r="C73" s="16" t="s">
        <v>423</v>
      </c>
      <c r="D73" s="17"/>
      <c r="E73" s="18"/>
      <c r="F73" s="11"/>
      <c r="G73" s="48"/>
      <c r="H73" s="12"/>
      <c r="I73" s="19"/>
      <c r="J73" s="19"/>
      <c r="K73" s="12"/>
      <c r="L73" s="19"/>
      <c r="M73" s="19"/>
    </row>
    <row r="74" spans="1:13" x14ac:dyDescent="0.25">
      <c r="A74" s="22" t="s">
        <v>151</v>
      </c>
      <c r="B74" s="48" t="s">
        <v>348</v>
      </c>
      <c r="C74" s="16" t="s">
        <v>423</v>
      </c>
      <c r="D74" s="24">
        <v>0</v>
      </c>
      <c r="E74" s="17">
        <f>[1]январь!H77+[1]февраль!H77+[1]март!H77+[1]апрель!H77+[1]май!H77+[1]июнь!H77+[1]июль!H77+[1]август!H77+[1]сентябрь!H77+[1]октябрь!H77+[1]ноябрь!H77+[1]декабрь!H77</f>
        <v>0</v>
      </c>
      <c r="F74" s="11"/>
      <c r="G74" s="48"/>
      <c r="H74" s="12">
        <f t="shared" si="1"/>
        <v>0</v>
      </c>
      <c r="I74" s="23">
        <v>0</v>
      </c>
      <c r="J74" s="23">
        <v>0</v>
      </c>
      <c r="K74" s="12">
        <f t="shared" si="2"/>
        <v>0</v>
      </c>
      <c r="L74" s="23">
        <v>0</v>
      </c>
      <c r="M74" s="23">
        <v>0</v>
      </c>
    </row>
    <row r="75" spans="1:13" ht="38.25" x14ac:dyDescent="0.25">
      <c r="A75" s="22" t="s">
        <v>152</v>
      </c>
      <c r="B75" s="48" t="s">
        <v>378</v>
      </c>
      <c r="C75" s="16" t="s">
        <v>423</v>
      </c>
      <c r="D75" s="24">
        <v>1529</v>
      </c>
      <c r="E75" s="17">
        <f>[1]январь!H78+[1]февраль!H78+[1]март!H78+[1]апрель!H78+[1]май!H78+[1]июнь!H78+[1]июль!H78+[1]август!H78+[1]сентябрь!H78+[1]октябрь!H78+[1]ноябрь!H78+[1]декабрь!H78</f>
        <v>1392.7660000000001</v>
      </c>
      <c r="F75" s="11">
        <f t="shared" si="3"/>
        <v>91.089993459777645</v>
      </c>
      <c r="G75" s="48" t="s">
        <v>447</v>
      </c>
      <c r="H75" s="12">
        <f t="shared" si="1"/>
        <v>1456</v>
      </c>
      <c r="I75" s="23">
        <v>772</v>
      </c>
      <c r="J75" s="23">
        <v>684</v>
      </c>
      <c r="K75" s="12">
        <f t="shared" si="2"/>
        <v>1457</v>
      </c>
      <c r="L75" s="23">
        <v>772</v>
      </c>
      <c r="M75" s="23">
        <v>685</v>
      </c>
    </row>
    <row r="76" spans="1:13" ht="63.75" x14ac:dyDescent="0.25">
      <c r="A76" s="22" t="s">
        <v>155</v>
      </c>
      <c r="B76" s="48" t="s">
        <v>382</v>
      </c>
      <c r="C76" s="16" t="s">
        <v>423</v>
      </c>
      <c r="D76" s="24">
        <v>5676.8</v>
      </c>
      <c r="E76" s="17">
        <f>[1]январь!H79+[1]февраль!H79+[1]март!H79+[1]апрель!H79+[1]май!H79+[1]июнь!H79+[1]июль!H79+[1]август!H79+[1]сентябрь!H79+[1]октябрь!H79+[1]ноябрь!H79+[1]декабрь!H79</f>
        <v>5764.9280000000008</v>
      </c>
      <c r="F76" s="11">
        <f t="shared" si="3"/>
        <v>101.55242390078918</v>
      </c>
      <c r="G76" s="48" t="s">
        <v>383</v>
      </c>
      <c r="H76" s="12">
        <f t="shared" ref="H76:H136" si="4">I76+J76</f>
        <v>1185</v>
      </c>
      <c r="I76" s="23">
        <v>604</v>
      </c>
      <c r="J76" s="23">
        <v>581</v>
      </c>
      <c r="K76" s="12">
        <f t="shared" ref="K76:K136" si="5">L76+M76</f>
        <v>1187</v>
      </c>
      <c r="L76" s="23">
        <v>605</v>
      </c>
      <c r="M76" s="23">
        <v>582</v>
      </c>
    </row>
    <row r="77" spans="1:13" ht="63.75" x14ac:dyDescent="0.25">
      <c r="A77" s="22" t="s">
        <v>158</v>
      </c>
      <c r="B77" s="48" t="s">
        <v>384</v>
      </c>
      <c r="C77" s="16" t="s">
        <v>423</v>
      </c>
      <c r="D77" s="24">
        <v>8804</v>
      </c>
      <c r="E77" s="17">
        <f>[1]январь!H80+[1]февраль!H80+[1]март!H80+[1]апрель!H80+[1]май!H80+[1]июнь!H80+[1]июль!H80+[1]август!H80+[1]сентябрь!H80+[1]октябрь!H80+[1]ноябрь!H80+[1]декабрь!H80</f>
        <v>7916.3769999999995</v>
      </c>
      <c r="F77" s="11">
        <f t="shared" si="3"/>
        <v>89.917957746478876</v>
      </c>
      <c r="G77" s="48" t="s">
        <v>385</v>
      </c>
      <c r="H77" s="12">
        <f t="shared" si="4"/>
        <v>1228</v>
      </c>
      <c r="I77" s="23">
        <v>651</v>
      </c>
      <c r="J77" s="23">
        <v>577</v>
      </c>
      <c r="K77" s="12">
        <f t="shared" si="5"/>
        <v>1229</v>
      </c>
      <c r="L77" s="23">
        <v>652</v>
      </c>
      <c r="M77" s="23">
        <v>577</v>
      </c>
    </row>
    <row r="78" spans="1:13" ht="51" x14ac:dyDescent="0.25">
      <c r="A78" s="22" t="s">
        <v>161</v>
      </c>
      <c r="B78" s="48" t="s">
        <v>386</v>
      </c>
      <c r="C78" s="16" t="s">
        <v>423</v>
      </c>
      <c r="D78" s="24">
        <v>184</v>
      </c>
      <c r="E78" s="17">
        <f>[1]январь!H81+[1]февраль!H81+[1]март!H81+[1]апрель!H81+[1]май!H81+[1]июнь!H81+[1]июль!H81+[1]август!H81+[1]сентябрь!H81+[1]октябрь!H81+[1]ноябрь!H81+[1]декабрь!H81</f>
        <v>296.25200000000001</v>
      </c>
      <c r="F78" s="11">
        <f t="shared" si="3"/>
        <v>161.00652173913045</v>
      </c>
      <c r="G78" s="48" t="s">
        <v>387</v>
      </c>
      <c r="H78" s="12">
        <f t="shared" si="4"/>
        <v>101</v>
      </c>
      <c r="I78" s="23">
        <v>55</v>
      </c>
      <c r="J78" s="23">
        <v>46</v>
      </c>
      <c r="K78" s="12">
        <f t="shared" si="5"/>
        <v>98</v>
      </c>
      <c r="L78" s="23">
        <v>53</v>
      </c>
      <c r="M78" s="23">
        <v>45</v>
      </c>
    </row>
    <row r="79" spans="1:13" ht="25.5" x14ac:dyDescent="0.25">
      <c r="A79" s="22" t="s">
        <v>164</v>
      </c>
      <c r="B79" s="48" t="s">
        <v>388</v>
      </c>
      <c r="C79" s="16" t="s">
        <v>423</v>
      </c>
      <c r="D79" s="24">
        <v>124</v>
      </c>
      <c r="E79" s="17">
        <f>[1]январь!H82+[1]февраль!H82+[1]март!H82+[1]апрель!H82+[1]май!H82+[1]июнь!H82+[1]июль!H82+[1]август!H82+[1]сентябрь!H82+[1]октябрь!H82+[1]ноябрь!H82+[1]декабрь!H82</f>
        <v>1175</v>
      </c>
      <c r="F79" s="11">
        <f t="shared" si="3"/>
        <v>947.58064516129036</v>
      </c>
      <c r="G79" s="48" t="s">
        <v>436</v>
      </c>
      <c r="H79" s="12">
        <f t="shared" si="4"/>
        <v>39</v>
      </c>
      <c r="I79" s="23">
        <v>21</v>
      </c>
      <c r="J79" s="23">
        <v>18</v>
      </c>
      <c r="K79" s="12">
        <f t="shared" si="5"/>
        <v>39</v>
      </c>
      <c r="L79" s="23">
        <v>20</v>
      </c>
      <c r="M79" s="23">
        <v>19</v>
      </c>
    </row>
    <row r="80" spans="1:13" x14ac:dyDescent="0.25">
      <c r="A80" s="22" t="s">
        <v>166</v>
      </c>
      <c r="B80" s="48" t="s">
        <v>389</v>
      </c>
      <c r="C80" s="16" t="s">
        <v>423</v>
      </c>
      <c r="D80" s="24">
        <v>0</v>
      </c>
      <c r="E80" s="17">
        <f>[1]январь!H83+[1]февраль!H83+[1]март!H83+[1]апрель!H83+[1]май!H83+[1]июнь!H83+[1]июль!H83+[1]август!H83+[1]сентябрь!H83+[1]октябрь!H83+[1]ноябрь!H83+[1]декабрь!H83</f>
        <v>0</v>
      </c>
      <c r="F80" s="11"/>
      <c r="G80" s="48"/>
      <c r="H80" s="12">
        <f t="shared" si="4"/>
        <v>40</v>
      </c>
      <c r="I80" s="23">
        <v>21</v>
      </c>
      <c r="J80" s="23">
        <v>19</v>
      </c>
      <c r="K80" s="12">
        <f t="shared" si="5"/>
        <v>37</v>
      </c>
      <c r="L80" s="23">
        <v>20</v>
      </c>
      <c r="M80" s="23">
        <v>17</v>
      </c>
    </row>
    <row r="81" spans="1:13" ht="25.5" x14ac:dyDescent="0.25">
      <c r="A81" s="22" t="s">
        <v>168</v>
      </c>
      <c r="B81" s="48" t="s">
        <v>390</v>
      </c>
      <c r="C81" s="16" t="s">
        <v>423</v>
      </c>
      <c r="D81" s="24">
        <v>139</v>
      </c>
      <c r="E81" s="17">
        <f>[1]январь!H84+[1]февраль!H84+[1]март!H84+[1]апрель!H84+[1]май!H84+[1]июнь!H84+[1]июль!H84+[1]август!H84+[1]сентябрь!H84+[1]октябрь!H84+[1]ноябрь!H84+[1]декабрь!H84</f>
        <v>2611.8850000000002</v>
      </c>
      <c r="F81" s="11">
        <f t="shared" si="3"/>
        <v>1879.0539568345323</v>
      </c>
      <c r="G81" s="48" t="s">
        <v>391</v>
      </c>
      <c r="H81" s="12">
        <f t="shared" si="4"/>
        <v>0</v>
      </c>
      <c r="I81" s="23">
        <v>0</v>
      </c>
      <c r="J81" s="23">
        <v>0</v>
      </c>
      <c r="K81" s="12">
        <f t="shared" si="5"/>
        <v>0</v>
      </c>
      <c r="L81" s="23">
        <v>0</v>
      </c>
      <c r="M81" s="23">
        <v>0</v>
      </c>
    </row>
    <row r="82" spans="1:13" ht="38.25" x14ac:dyDescent="0.25">
      <c r="A82" s="22" t="s">
        <v>171</v>
      </c>
      <c r="B82" s="48" t="s">
        <v>392</v>
      </c>
      <c r="C82" s="16" t="s">
        <v>439</v>
      </c>
      <c r="D82" s="24">
        <v>13</v>
      </c>
      <c r="E82" s="17">
        <f>[1]январь!H85+[1]февраль!H85+[1]март!H85+[1]апрель!H85+[1]май!H85+[1]июнь!H85+[1]июль!H85+[1]август!H85+[1]сентябрь!H85+[1]октябрь!H85+[1]ноябрь!H85+[1]декабрь!H85</f>
        <v>19.436</v>
      </c>
      <c r="F82" s="11">
        <f t="shared" si="3"/>
        <v>149.50769230769231</v>
      </c>
      <c r="G82" s="48" t="s">
        <v>391</v>
      </c>
      <c r="H82" s="12">
        <f t="shared" si="4"/>
        <v>0</v>
      </c>
      <c r="I82" s="23">
        <v>0</v>
      </c>
      <c r="J82" s="23">
        <v>0</v>
      </c>
      <c r="K82" s="12">
        <f t="shared" si="5"/>
        <v>0</v>
      </c>
      <c r="L82" s="23">
        <v>0</v>
      </c>
      <c r="M82" s="23">
        <v>0</v>
      </c>
    </row>
    <row r="83" spans="1:13" ht="38.25" x14ac:dyDescent="0.25">
      <c r="A83" s="22" t="s">
        <v>173</v>
      </c>
      <c r="B83" s="48" t="s">
        <v>393</v>
      </c>
      <c r="C83" s="16" t="s">
        <v>423</v>
      </c>
      <c r="D83" s="24">
        <v>696</v>
      </c>
      <c r="E83" s="17">
        <f>[1]январь!H86+[1]февраль!H86+[1]март!H86+[1]апрель!H86+[1]май!H86+[1]июнь!H86+[1]июль!H86+[1]август!H86+[1]сентябрь!H86+[1]октябрь!H86+[1]ноябрь!H86+[1]декабрь!H86</f>
        <v>689.64</v>
      </c>
      <c r="F83" s="11">
        <f t="shared" si="3"/>
        <v>99.086206896551715</v>
      </c>
      <c r="G83" s="48"/>
      <c r="H83" s="12"/>
      <c r="I83" s="23"/>
      <c r="J83" s="23"/>
      <c r="K83" s="12"/>
      <c r="L83" s="23"/>
      <c r="M83" s="23"/>
    </row>
    <row r="84" spans="1:13" x14ac:dyDescent="0.25">
      <c r="A84" s="32" t="s">
        <v>175</v>
      </c>
      <c r="B84" s="48" t="s">
        <v>394</v>
      </c>
      <c r="C84" s="16" t="s">
        <v>423</v>
      </c>
      <c r="D84" s="24">
        <v>0</v>
      </c>
      <c r="E84" s="17">
        <f>[1]январь!H87+[1]февраль!H87+[1]март!H87+[1]апрель!H87+[1]май!H87+[1]июнь!H87+[1]июль!H87+[1]август!H87+[1]сентябрь!H87+[1]октябрь!H87+[1]ноябрь!H87+[1]декабрь!H87</f>
        <v>0</v>
      </c>
      <c r="F84" s="11"/>
      <c r="G84" s="48"/>
      <c r="H84" s="12"/>
      <c r="I84" s="23"/>
      <c r="J84" s="23"/>
      <c r="K84" s="12"/>
      <c r="L84" s="23"/>
      <c r="M84" s="23"/>
    </row>
    <row r="85" spans="1:13" ht="38.25" x14ac:dyDescent="0.25">
      <c r="A85" s="32" t="s">
        <v>177</v>
      </c>
      <c r="B85" s="48" t="s">
        <v>395</v>
      </c>
      <c r="C85" s="16" t="s">
        <v>423</v>
      </c>
      <c r="D85" s="24">
        <v>0</v>
      </c>
      <c r="E85" s="17">
        <f>[1]январь!H88+[1]февраль!H88+[1]март!H88+[1]апрель!H88+[1]май!H88+[1]июнь!H88+[1]июль!H88+[1]август!H88+[1]сентябрь!H88+[1]октябрь!H88+[1]ноябрь!H88+[1]декабрь!H88</f>
        <v>0</v>
      </c>
      <c r="F85" s="11"/>
      <c r="G85" s="48"/>
      <c r="H85" s="12"/>
      <c r="I85" s="23"/>
      <c r="J85" s="23"/>
      <c r="K85" s="12"/>
      <c r="L85" s="23"/>
      <c r="M85" s="23"/>
    </row>
    <row r="86" spans="1:13" ht="25.5" x14ac:dyDescent="0.25">
      <c r="A86" s="13" t="s">
        <v>179</v>
      </c>
      <c r="B86" s="35" t="s">
        <v>396</v>
      </c>
      <c r="C86" s="9" t="s">
        <v>423</v>
      </c>
      <c r="D86" s="11">
        <f>D88+D89+D90+D91+D92+D93+D94+D95</f>
        <v>171402.3</v>
      </c>
      <c r="E86" s="11">
        <f>E88+E89+E90+E91+E92+E93+E94+E95</f>
        <v>178844.46099999998</v>
      </c>
      <c r="F86" s="11">
        <f t="shared" si="3"/>
        <v>104.3419259834903</v>
      </c>
      <c r="G86" s="48"/>
      <c r="H86" s="12" t="e">
        <f t="shared" si="4"/>
        <v>#REF!</v>
      </c>
      <c r="I86" s="28" t="e">
        <f>I88+I89+I90+I92+I93+I94+I95</f>
        <v>#REF!</v>
      </c>
      <c r="J86" s="28" t="e">
        <f>J88+J89+J90+J92+J93+J94+J95</f>
        <v>#REF!</v>
      </c>
      <c r="K86" s="12" t="e">
        <f t="shared" si="5"/>
        <v>#REF!</v>
      </c>
      <c r="L86" s="28" t="e">
        <f>L88+L89+L90+L92+L93+L94+L95</f>
        <v>#REF!</v>
      </c>
      <c r="M86" s="28" t="e">
        <f>M88+M89+M90+M92+M93+M94+M95</f>
        <v>#REF!</v>
      </c>
    </row>
    <row r="87" spans="1:13" x14ac:dyDescent="0.25">
      <c r="A87" s="14"/>
      <c r="B87" s="15" t="s">
        <v>305</v>
      </c>
      <c r="C87" s="16"/>
      <c r="D87" s="17"/>
      <c r="E87" s="11"/>
      <c r="F87" s="11"/>
      <c r="G87" s="48"/>
      <c r="H87" s="12"/>
      <c r="I87" s="19"/>
      <c r="J87" s="19"/>
      <c r="K87" s="12"/>
      <c r="L87" s="19"/>
      <c r="M87" s="19"/>
    </row>
    <row r="88" spans="1:13" ht="38.25" x14ac:dyDescent="0.25">
      <c r="A88" s="14" t="s">
        <v>181</v>
      </c>
      <c r="B88" s="48" t="s">
        <v>448</v>
      </c>
      <c r="C88" s="16" t="s">
        <v>423</v>
      </c>
      <c r="D88" s="24">
        <v>130432.3</v>
      </c>
      <c r="E88" s="17">
        <f>[1]январь!H91+[1]февраль!H91+[1]март!H91+[1]апрель!H91+[1]май!H91+[1]июнь!H91+[1]июль!H91+[1]август!H91+[1]сентябрь!H91+[1]октябрь!H91+[1]ноябрь!H91+[1]декабрь!H91</f>
        <v>135282.06899999999</v>
      </c>
      <c r="F88" s="11">
        <f t="shared" si="3"/>
        <v>103.71822700358729</v>
      </c>
      <c r="G88" s="48" t="s">
        <v>449</v>
      </c>
      <c r="H88" s="12">
        <f t="shared" si="4"/>
        <v>28441</v>
      </c>
      <c r="I88" s="23">
        <v>14367</v>
      </c>
      <c r="J88" s="23">
        <v>14074</v>
      </c>
      <c r="K88" s="12">
        <f t="shared" si="5"/>
        <v>28443</v>
      </c>
      <c r="L88" s="23">
        <v>14368</v>
      </c>
      <c r="M88" s="23">
        <v>14075</v>
      </c>
    </row>
    <row r="89" spans="1:13" ht="25.5" x14ac:dyDescent="0.25">
      <c r="A89" s="14" t="s">
        <v>183</v>
      </c>
      <c r="B89" s="48" t="s">
        <v>321</v>
      </c>
      <c r="C89" s="16" t="s">
        <v>423</v>
      </c>
      <c r="D89" s="24">
        <v>12913</v>
      </c>
      <c r="E89" s="17">
        <f>[1]январь!H92+[1]февраль!H92+[1]март!H92+[1]апрель!H92+[1]май!H92+[1]июнь!H92+[1]июль!H92+[1]август!H92+[1]сентябрь!H92+[1]октябрь!H92+[1]ноябрь!H92+[1]декабрь!H92</f>
        <v>14042.179</v>
      </c>
      <c r="F89" s="11">
        <f t="shared" si="3"/>
        <v>108.7445132811895</v>
      </c>
      <c r="G89" s="48"/>
      <c r="H89" s="12">
        <f t="shared" si="4"/>
        <v>2432</v>
      </c>
      <c r="I89" s="23">
        <v>1229</v>
      </c>
      <c r="J89" s="23">
        <v>1203</v>
      </c>
      <c r="K89" s="12">
        <f t="shared" si="5"/>
        <v>2431</v>
      </c>
      <c r="L89" s="23">
        <v>1227</v>
      </c>
      <c r="M89" s="23">
        <v>1204</v>
      </c>
    </row>
    <row r="90" spans="1:13" ht="25.5" x14ac:dyDescent="0.25">
      <c r="A90" s="14" t="s">
        <v>184</v>
      </c>
      <c r="B90" s="48" t="s">
        <v>324</v>
      </c>
      <c r="C90" s="16" t="s">
        <v>423</v>
      </c>
      <c r="D90" s="24">
        <v>3717</v>
      </c>
      <c r="E90" s="17">
        <f>[1]январь!H93+[1]февраль!H93+[1]март!H93+[1]апрель!H93+[1]май!H93+[1]июнь!H93+[1]июль!H93+[1]август!H93+[1]сентябрь!H93+[1]октябрь!H93+[1]ноябрь!H93+[1]декабрь!H93</f>
        <v>3373.4310000000005</v>
      </c>
      <c r="F90" s="11">
        <f t="shared" si="3"/>
        <v>90.756820016142058</v>
      </c>
      <c r="G90" s="48"/>
      <c r="H90" s="12">
        <f t="shared" si="4"/>
        <v>541</v>
      </c>
      <c r="I90" s="23">
        <v>273</v>
      </c>
      <c r="J90" s="23">
        <v>268</v>
      </c>
      <c r="K90" s="12">
        <f t="shared" si="5"/>
        <v>539</v>
      </c>
      <c r="L90" s="23">
        <v>273</v>
      </c>
      <c r="M90" s="23">
        <v>266</v>
      </c>
    </row>
    <row r="91" spans="1:13" ht="25.5" x14ac:dyDescent="0.25">
      <c r="A91" s="14" t="s">
        <v>185</v>
      </c>
      <c r="B91" s="25" t="s">
        <v>323</v>
      </c>
      <c r="C91" s="16" t="s">
        <v>423</v>
      </c>
      <c r="D91" s="24">
        <v>1062</v>
      </c>
      <c r="E91" s="17">
        <f>[1]январь!H94+[1]февраль!H94+[1]март!H94+[1]апрель!H94+[1]май!H94+[1]июнь!H94+[1]июль!H94+[1]август!H94+[1]сентябрь!H94+[1]октябрь!H94+[1]ноябрь!H94+[1]декабрь!H94</f>
        <v>1937.047</v>
      </c>
      <c r="F91" s="11">
        <f t="shared" si="3"/>
        <v>182.39613935969871</v>
      </c>
      <c r="G91" s="48"/>
      <c r="H91" s="12"/>
      <c r="I91" s="23"/>
      <c r="J91" s="23"/>
      <c r="K91" s="12"/>
      <c r="L91" s="23"/>
      <c r="M91" s="23"/>
    </row>
    <row r="92" spans="1:13" ht="51" x14ac:dyDescent="0.25">
      <c r="A92" s="14" t="s">
        <v>186</v>
      </c>
      <c r="B92" s="48" t="s">
        <v>398</v>
      </c>
      <c r="C92" s="16" t="s">
        <v>423</v>
      </c>
      <c r="D92" s="24">
        <v>2825</v>
      </c>
      <c r="E92" s="17">
        <f>[1]январь!H95+[1]февраль!H95+[1]март!H95+[1]апрель!H95+[1]май!H95+[1]июнь!H95+[1]июль!H95+[1]август!H95+[1]сентябрь!H95+[1]октябрь!H95+[1]ноябрь!H95+[1]декабрь!H95</f>
        <v>3887.2589999999991</v>
      </c>
      <c r="F92" s="11">
        <f t="shared" si="3"/>
        <v>137.60208849557517</v>
      </c>
      <c r="G92" s="48" t="s">
        <v>364</v>
      </c>
      <c r="H92" s="12">
        <f t="shared" si="4"/>
        <v>1510</v>
      </c>
      <c r="I92" s="23">
        <v>801</v>
      </c>
      <c r="J92" s="23">
        <v>709</v>
      </c>
      <c r="K92" s="12">
        <f t="shared" si="5"/>
        <v>1510</v>
      </c>
      <c r="L92" s="23">
        <v>800</v>
      </c>
      <c r="M92" s="23">
        <v>710</v>
      </c>
    </row>
    <row r="93" spans="1:13" ht="38.25" x14ac:dyDescent="0.25">
      <c r="A93" s="14" t="s">
        <v>188</v>
      </c>
      <c r="B93" s="48" t="s">
        <v>50</v>
      </c>
      <c r="C93" s="16" t="s">
        <v>423</v>
      </c>
      <c r="D93" s="24">
        <v>642</v>
      </c>
      <c r="E93" s="17">
        <f>[1]январь!H96+[1]февраль!H96+[1]март!H96+[1]апрель!H96+[1]май!H96+[1]июнь!H96+[1]июль!H96+[1]август!H96+[1]сентябрь!H96+[1]октябрь!H96+[1]ноябрь!H96+[1]декабрь!H96</f>
        <v>625.71300000000019</v>
      </c>
      <c r="F93" s="11">
        <f t="shared" si="3"/>
        <v>97.463084112149573</v>
      </c>
      <c r="G93" s="48" t="s">
        <v>325</v>
      </c>
      <c r="H93" s="12">
        <f t="shared" si="4"/>
        <v>423</v>
      </c>
      <c r="I93" s="23">
        <v>247</v>
      </c>
      <c r="J93" s="23">
        <v>176</v>
      </c>
      <c r="K93" s="12">
        <f t="shared" si="5"/>
        <v>422</v>
      </c>
      <c r="L93" s="23">
        <v>248</v>
      </c>
      <c r="M93" s="23">
        <v>174</v>
      </c>
    </row>
    <row r="94" spans="1:13" ht="25.5" x14ac:dyDescent="0.25">
      <c r="A94" s="14" t="s">
        <v>189</v>
      </c>
      <c r="B94" s="48" t="s">
        <v>348</v>
      </c>
      <c r="C94" s="16" t="s">
        <v>423</v>
      </c>
      <c r="D94" s="24">
        <v>3389</v>
      </c>
      <c r="E94" s="17">
        <f>[1]январь!H97+[1]февраль!H97+[1]март!H97+[1]апрель!H97+[1]май!H97+[1]июнь!H97+[1]июль!H97+[1]август!H97+[1]сентябрь!H97+[1]октябрь!H97+[1]ноябрь!H97+[1]декабрь!H97</f>
        <v>3244</v>
      </c>
      <c r="F94" s="11">
        <f t="shared" si="3"/>
        <v>95.721451755680135</v>
      </c>
      <c r="G94" s="48" t="s">
        <v>436</v>
      </c>
      <c r="H94" s="12">
        <f t="shared" si="4"/>
        <v>1336</v>
      </c>
      <c r="I94" s="23">
        <v>708</v>
      </c>
      <c r="J94" s="23">
        <v>628</v>
      </c>
      <c r="K94" s="12">
        <f t="shared" si="5"/>
        <v>1335</v>
      </c>
      <c r="L94" s="23">
        <v>709</v>
      </c>
      <c r="M94" s="23">
        <v>626</v>
      </c>
    </row>
    <row r="95" spans="1:13" x14ac:dyDescent="0.25">
      <c r="A95" s="14" t="s">
        <v>191</v>
      </c>
      <c r="B95" s="48" t="s">
        <v>450</v>
      </c>
      <c r="C95" s="16" t="s">
        <v>423</v>
      </c>
      <c r="D95" s="11">
        <f>D97+D98+D99+D100+D101</f>
        <v>16422</v>
      </c>
      <c r="E95" s="11">
        <f>E97+E98+E99+E100+E101</f>
        <v>16452.762999999999</v>
      </c>
      <c r="F95" s="11">
        <f t="shared" si="3"/>
        <v>100.18732797466812</v>
      </c>
      <c r="G95" s="48"/>
      <c r="H95" s="12" t="e">
        <f t="shared" si="4"/>
        <v>#REF!</v>
      </c>
      <c r="I95" s="28" t="e">
        <f>I97+I98+I99+I100+#REF!+I101</f>
        <v>#REF!</v>
      </c>
      <c r="J95" s="28" t="e">
        <f>J97+J98+J99+J100+#REF!+J101</f>
        <v>#REF!</v>
      </c>
      <c r="K95" s="12" t="e">
        <f t="shared" si="5"/>
        <v>#REF!</v>
      </c>
      <c r="L95" s="28" t="e">
        <f>L97+L98+L99+L100+#REF!+L101</f>
        <v>#REF!</v>
      </c>
      <c r="M95" s="28" t="e">
        <f>M97+M98+M99+M100+#REF!+M101</f>
        <v>#REF!</v>
      </c>
    </row>
    <row r="96" spans="1:13" x14ac:dyDescent="0.25">
      <c r="A96" s="14"/>
      <c r="B96" s="48" t="s">
        <v>305</v>
      </c>
      <c r="C96" s="16"/>
      <c r="D96" s="17"/>
      <c r="E96" s="18"/>
      <c r="F96" s="11"/>
      <c r="G96" s="48"/>
      <c r="H96" s="12"/>
      <c r="I96" s="19"/>
      <c r="J96" s="19"/>
      <c r="K96" s="12"/>
      <c r="L96" s="19"/>
      <c r="M96" s="19"/>
    </row>
    <row r="97" spans="1:13" ht="127.5" x14ac:dyDescent="0.25">
      <c r="A97" s="22" t="s">
        <v>193</v>
      </c>
      <c r="B97" s="48" t="s">
        <v>315</v>
      </c>
      <c r="C97" s="16" t="s">
        <v>423</v>
      </c>
      <c r="D97" s="24">
        <v>311</v>
      </c>
      <c r="E97" s="17">
        <f>[1]январь!H100+[1]февраль!H100+[1]март!H100+[1]апрель!H100+[1]май!H100+[1]июнь!H100+[1]июль!H100+[1]август!H100+[1]сентябрь!H100+[1]октябрь!H100+[1]ноябрь!H100+[1]декабрь!H100</f>
        <v>300.25200000000001</v>
      </c>
      <c r="F97" s="11">
        <f t="shared" si="3"/>
        <v>96.544051446945346</v>
      </c>
      <c r="G97" s="48" t="s">
        <v>451</v>
      </c>
      <c r="H97" s="12">
        <f t="shared" si="4"/>
        <v>24</v>
      </c>
      <c r="I97" s="23">
        <v>13</v>
      </c>
      <c r="J97" s="23">
        <v>11</v>
      </c>
      <c r="K97" s="12">
        <f t="shared" si="5"/>
        <v>70</v>
      </c>
      <c r="L97" s="23">
        <v>38</v>
      </c>
      <c r="M97" s="23">
        <v>32</v>
      </c>
    </row>
    <row r="98" spans="1:13" ht="51" x14ac:dyDescent="0.25">
      <c r="A98" s="22" t="s">
        <v>195</v>
      </c>
      <c r="B98" s="48" t="s">
        <v>128</v>
      </c>
      <c r="C98" s="16" t="s">
        <v>423</v>
      </c>
      <c r="D98" s="24">
        <v>757</v>
      </c>
      <c r="E98" s="17">
        <f>[1]январь!H101+[1]февраль!H101+[1]март!H101+[1]апрель!H101+[1]май!H101+[1]июнь!H101+[1]июль!H101+[1]август!H101+[1]сентябрь!H101+[1]октябрь!H101+[1]ноябрь!H101+[1]декабрь!H101</f>
        <v>741.45799999999986</v>
      </c>
      <c r="F98" s="11">
        <f t="shared" si="3"/>
        <v>97.946895640686904</v>
      </c>
      <c r="G98" s="48" t="s">
        <v>452</v>
      </c>
      <c r="H98" s="12">
        <f t="shared" si="4"/>
        <v>124</v>
      </c>
      <c r="I98" s="23">
        <v>66</v>
      </c>
      <c r="J98" s="23">
        <v>58</v>
      </c>
      <c r="K98" s="12">
        <f t="shared" si="5"/>
        <v>123</v>
      </c>
      <c r="L98" s="23">
        <v>66</v>
      </c>
      <c r="M98" s="23">
        <v>57</v>
      </c>
    </row>
    <row r="99" spans="1:13" ht="25.5" x14ac:dyDescent="0.25">
      <c r="A99" s="22" t="s">
        <v>197</v>
      </c>
      <c r="B99" s="48" t="s">
        <v>330</v>
      </c>
      <c r="C99" s="16" t="s">
        <v>423</v>
      </c>
      <c r="D99" s="17">
        <v>339</v>
      </c>
      <c r="E99" s="17">
        <f>[1]январь!H102+[1]февраль!H102+[1]март!H102+[1]апрель!H102+[1]май!H102+[1]июнь!H102+[1]июль!H102+[1]август!H102+[1]сентябрь!H102+[1]октябрь!H102+[1]ноябрь!H102+[1]декабрь!H102</f>
        <v>327.74700000000001</v>
      </c>
      <c r="F99" s="11">
        <f t="shared" si="3"/>
        <v>96.680530973451326</v>
      </c>
      <c r="G99" s="48" t="s">
        <v>436</v>
      </c>
      <c r="H99" s="12">
        <f t="shared" si="4"/>
        <v>179</v>
      </c>
      <c r="I99" s="23">
        <v>95</v>
      </c>
      <c r="J99" s="23">
        <v>84</v>
      </c>
      <c r="K99" s="12">
        <f t="shared" si="5"/>
        <v>175</v>
      </c>
      <c r="L99" s="23">
        <v>93</v>
      </c>
      <c r="M99" s="23">
        <v>82</v>
      </c>
    </row>
    <row r="100" spans="1:13" ht="51" x14ac:dyDescent="0.25">
      <c r="A100" s="22" t="s">
        <v>198</v>
      </c>
      <c r="B100" s="48" t="s">
        <v>401</v>
      </c>
      <c r="C100" s="16" t="s">
        <v>423</v>
      </c>
      <c r="D100" s="24">
        <v>940</v>
      </c>
      <c r="E100" s="17">
        <f>[1]январь!H103+[1]февраль!H103+[1]март!H103+[1]апрель!H103+[1]май!H103+[1]июнь!H103+[1]июль!H103+[1]август!H103+[1]сентябрь!H103+[1]октябрь!H103+[1]ноябрь!H103+[1]декабрь!H103</f>
        <v>917.98299999999995</v>
      </c>
      <c r="F100" s="11">
        <f t="shared" si="3"/>
        <v>97.657765957446813</v>
      </c>
      <c r="G100" s="48" t="s">
        <v>364</v>
      </c>
      <c r="H100" s="12">
        <f t="shared" si="4"/>
        <v>333</v>
      </c>
      <c r="I100" s="23">
        <v>176</v>
      </c>
      <c r="J100" s="23">
        <v>157</v>
      </c>
      <c r="K100" s="12">
        <f t="shared" si="5"/>
        <v>335</v>
      </c>
      <c r="L100" s="23">
        <v>177</v>
      </c>
      <c r="M100" s="23">
        <v>158</v>
      </c>
    </row>
    <row r="101" spans="1:13" ht="25.5" x14ac:dyDescent="0.25">
      <c r="A101" s="14" t="s">
        <v>200</v>
      </c>
      <c r="B101" s="48" t="s">
        <v>453</v>
      </c>
      <c r="C101" s="16" t="s">
        <v>423</v>
      </c>
      <c r="D101" s="24">
        <v>14075</v>
      </c>
      <c r="E101" s="17">
        <f>[1]январь!H104+[1]февраль!H104+[1]март!H104+[1]апрель!H104+[1]май!H104+[1]июнь!H104+[1]июль!H104+[1]август!H104+[1]сентябрь!H104+[1]октябрь!H104+[1]ноябрь!H104+[1]декабрь!H104</f>
        <v>14165.323</v>
      </c>
      <c r="F101" s="11">
        <f t="shared" si="3"/>
        <v>100.64172646536413</v>
      </c>
      <c r="G101" s="48" t="s">
        <v>403</v>
      </c>
      <c r="H101" s="12">
        <f t="shared" si="4"/>
        <v>9000</v>
      </c>
      <c r="I101" s="23">
        <v>4543</v>
      </c>
      <c r="J101" s="23">
        <v>4457</v>
      </c>
      <c r="K101" s="12">
        <f t="shared" si="5"/>
        <v>9001</v>
      </c>
      <c r="L101" s="23">
        <v>4543</v>
      </c>
      <c r="M101" s="23">
        <v>4458</v>
      </c>
    </row>
    <row r="102" spans="1:13" ht="51" x14ac:dyDescent="0.25">
      <c r="A102" s="14" t="s">
        <v>203</v>
      </c>
      <c r="B102" s="48" t="s">
        <v>404</v>
      </c>
      <c r="C102" s="16" t="s">
        <v>423</v>
      </c>
      <c r="D102" s="24">
        <v>79988.2</v>
      </c>
      <c r="E102" s="17">
        <f>[1]январь!H105+[1]февраль!H105+[1]март!H105+[1]апрель!H105+[1]май!H105+[1]июнь!H105+[1]июль!H105+[1]август!H105+[1]сентябрь!H105+[1]октябрь!H105+[1]ноябрь!H105+[1]декабрь!H105</f>
        <v>76020.641999999993</v>
      </c>
      <c r="F102" s="11">
        <f t="shared" si="3"/>
        <v>95.039820873578847</v>
      </c>
      <c r="G102" s="48" t="s">
        <v>405</v>
      </c>
      <c r="H102" s="12">
        <f t="shared" si="4"/>
        <v>51722</v>
      </c>
      <c r="I102" s="23">
        <v>29492</v>
      </c>
      <c r="J102" s="23">
        <v>22230</v>
      </c>
      <c r="K102" s="12">
        <f t="shared" si="5"/>
        <v>51722</v>
      </c>
      <c r="L102" s="23">
        <v>29494</v>
      </c>
      <c r="M102" s="23">
        <v>22228</v>
      </c>
    </row>
    <row r="103" spans="1:13" x14ac:dyDescent="0.25">
      <c r="A103" s="34" t="s">
        <v>206</v>
      </c>
      <c r="B103" s="35" t="s">
        <v>406</v>
      </c>
      <c r="C103" s="9" t="s">
        <v>423</v>
      </c>
      <c r="D103" s="11">
        <f>D6+D48</f>
        <v>2400952.5</v>
      </c>
      <c r="E103" s="11">
        <f>E6+E48</f>
        <v>2388762.4739999999</v>
      </c>
      <c r="F103" s="11">
        <f t="shared" si="3"/>
        <v>99.492283749886752</v>
      </c>
      <c r="G103" s="11"/>
      <c r="H103" s="12" t="e">
        <f t="shared" si="4"/>
        <v>#REF!</v>
      </c>
      <c r="I103" s="33" t="e">
        <f>I6+I48</f>
        <v>#REF!</v>
      </c>
      <c r="J103" s="33" t="e">
        <f>J6+J48</f>
        <v>#REF!</v>
      </c>
      <c r="K103" s="12" t="e">
        <f t="shared" si="5"/>
        <v>#REF!</v>
      </c>
      <c r="L103" s="33" t="e">
        <f>L6+L48</f>
        <v>#REF!</v>
      </c>
      <c r="M103" s="33" t="e">
        <f>M6+M48</f>
        <v>#REF!</v>
      </c>
    </row>
    <row r="104" spans="1:13" x14ac:dyDescent="0.25">
      <c r="A104" s="34" t="s">
        <v>208</v>
      </c>
      <c r="B104" s="35" t="s">
        <v>454</v>
      </c>
      <c r="C104" s="9" t="s">
        <v>423</v>
      </c>
      <c r="D104" s="11">
        <f>'[1]1 квартал'!E107+'[1]2 квартал'!E107+'[1]3 квартал'!E107+'[1]4 квартал'!E107</f>
        <v>278235</v>
      </c>
      <c r="E104" s="11">
        <f>E106-E103</f>
        <v>646477.7026812206</v>
      </c>
      <c r="F104" s="11">
        <f t="shared" si="3"/>
        <v>232.34952564602605</v>
      </c>
      <c r="G104" s="11"/>
      <c r="H104" s="12" t="e">
        <f t="shared" si="4"/>
        <v>#REF!</v>
      </c>
      <c r="I104" s="33" t="e">
        <f>I106-I103</f>
        <v>#REF!</v>
      </c>
      <c r="J104" s="33" t="e">
        <f>J106-J103</f>
        <v>#REF!</v>
      </c>
      <c r="K104" s="12" t="e">
        <f t="shared" si="5"/>
        <v>#REF!</v>
      </c>
      <c r="L104" s="33" t="e">
        <f>L106-L103</f>
        <v>#REF!</v>
      </c>
      <c r="M104" s="33" t="e">
        <f>M106-M103</f>
        <v>#REF!</v>
      </c>
    </row>
    <row r="105" spans="1:13" ht="25.5" x14ac:dyDescent="0.25">
      <c r="A105" s="34" t="s">
        <v>210</v>
      </c>
      <c r="B105" s="35" t="s">
        <v>408</v>
      </c>
      <c r="C105" s="9" t="s">
        <v>423</v>
      </c>
      <c r="D105" s="17">
        <f>'[1]1 квартал'!E108+'[1]2 квартал'!E108+'[1]3 квартал'!E108+'[1]4 квартал'!E108</f>
        <v>1755970</v>
      </c>
      <c r="E105" s="17">
        <v>2190223</v>
      </c>
      <c r="F105" s="11">
        <f t="shared" si="3"/>
        <v>124.73009219975285</v>
      </c>
      <c r="G105" s="11"/>
      <c r="H105" s="12">
        <f t="shared" si="4"/>
        <v>784476</v>
      </c>
      <c r="I105" s="31">
        <v>430246</v>
      </c>
      <c r="J105" s="31">
        <v>354230</v>
      </c>
      <c r="K105" s="12">
        <f t="shared" si="5"/>
        <v>784472</v>
      </c>
      <c r="L105" s="31">
        <v>430244</v>
      </c>
      <c r="M105" s="31">
        <v>354228</v>
      </c>
    </row>
    <row r="106" spans="1:13" x14ac:dyDescent="0.25">
      <c r="A106" s="34" t="s">
        <v>212</v>
      </c>
      <c r="B106" s="35" t="s">
        <v>455</v>
      </c>
      <c r="C106" s="9" t="s">
        <v>423</v>
      </c>
      <c r="D106" s="11">
        <f>D103+D104</f>
        <v>2679187.5</v>
      </c>
      <c r="E106" s="11">
        <f>E107+E108</f>
        <v>3035240.1766812205</v>
      </c>
      <c r="F106" s="11">
        <f t="shared" si="3"/>
        <v>113.28957666013373</v>
      </c>
      <c r="G106" s="11"/>
      <c r="H106" s="12" t="e">
        <f t="shared" si="4"/>
        <v>#REF!</v>
      </c>
      <c r="I106" s="33" t="e">
        <f>#REF!+I127+I135</f>
        <v>#REF!</v>
      </c>
      <c r="J106" s="33" t="e">
        <f>#REF!+J127+J135</f>
        <v>#REF!</v>
      </c>
      <c r="K106" s="12" t="e">
        <f t="shared" si="5"/>
        <v>#REF!</v>
      </c>
      <c r="L106" s="33" t="e">
        <f>#REF!+L127+L135</f>
        <v>#REF!</v>
      </c>
      <c r="M106" s="33" t="e">
        <f>#REF!+M127+M135</f>
        <v>#REF!</v>
      </c>
    </row>
    <row r="107" spans="1:13" ht="25.5" x14ac:dyDescent="0.25">
      <c r="A107" s="34"/>
      <c r="B107" s="35" t="s">
        <v>456</v>
      </c>
      <c r="C107" s="9" t="s">
        <v>423</v>
      </c>
      <c r="D107" s="11">
        <f>'[1]1 квартал'!E110+'[1]2 квартал'!E110+'[1]3 квартал'!E110+'[1]4 квартал'!E110</f>
        <v>7439.4</v>
      </c>
      <c r="E107" s="11"/>
      <c r="F107" s="11">
        <f t="shared" si="3"/>
        <v>0</v>
      </c>
      <c r="G107" s="11"/>
      <c r="H107" s="12"/>
      <c r="I107" s="33"/>
      <c r="J107" s="33"/>
      <c r="K107" s="12"/>
      <c r="L107" s="33"/>
      <c r="M107" s="33"/>
    </row>
    <row r="108" spans="1:13" ht="25.5" x14ac:dyDescent="0.25">
      <c r="A108" s="34"/>
      <c r="B108" s="35" t="s">
        <v>411</v>
      </c>
      <c r="C108" s="9" t="s">
        <v>423</v>
      </c>
      <c r="D108" s="11">
        <f>D106-D107</f>
        <v>2671748.1</v>
      </c>
      <c r="E108" s="11">
        <f>E110</f>
        <v>3035240.1766812205</v>
      </c>
      <c r="F108" s="11">
        <f t="shared" si="3"/>
        <v>113.6050279845327</v>
      </c>
      <c r="G108" s="11"/>
      <c r="H108" s="12"/>
      <c r="I108" s="19"/>
      <c r="J108" s="19"/>
      <c r="K108" s="12"/>
      <c r="L108" s="19"/>
      <c r="M108" s="19"/>
    </row>
    <row r="109" spans="1:13" x14ac:dyDescent="0.25">
      <c r="A109" s="124" t="s">
        <v>216</v>
      </c>
      <c r="B109" s="132" t="s">
        <v>413</v>
      </c>
      <c r="C109" s="9" t="s">
        <v>457</v>
      </c>
      <c r="D109" s="11">
        <f>D118+D121+D126+D129+D134+D137</f>
        <v>13595.014999999999</v>
      </c>
      <c r="E109" s="11">
        <f>E118+E121+E126+E129+E134+E137</f>
        <v>13587.478042000001</v>
      </c>
      <c r="F109" s="11">
        <f t="shared" si="3"/>
        <v>99.944560870289607</v>
      </c>
      <c r="G109" s="11"/>
      <c r="H109" s="12"/>
      <c r="I109" s="28" t="e">
        <f>#REF!+I126+I134</f>
        <v>#REF!</v>
      </c>
      <c r="J109" s="28" t="e">
        <f>#REF!+J126+J134</f>
        <v>#REF!</v>
      </c>
      <c r="K109" s="12"/>
      <c r="L109" s="28" t="e">
        <f>#REF!+L126+L134</f>
        <v>#REF!</v>
      </c>
      <c r="M109" s="28" t="e">
        <f>#REF!+M126+M134</f>
        <v>#REF!</v>
      </c>
    </row>
    <row r="110" spans="1:13" x14ac:dyDescent="0.25">
      <c r="A110" s="125"/>
      <c r="B110" s="133"/>
      <c r="C110" s="9" t="s">
        <v>423</v>
      </c>
      <c r="D110" s="11">
        <f>D119+D122+D127+D130+D135+D138</f>
        <v>2671748.4878470004</v>
      </c>
      <c r="E110" s="11">
        <f>E119+E122+E127+E130+E135+E138</f>
        <v>3035240.1766812205</v>
      </c>
      <c r="F110" s="11">
        <f t="shared" si="3"/>
        <v>113.60501149294693</v>
      </c>
      <c r="G110" s="11"/>
      <c r="H110" s="12" t="e">
        <f t="shared" si="4"/>
        <v>#REF!</v>
      </c>
      <c r="I110" s="28" t="e">
        <f>I106</f>
        <v>#REF!</v>
      </c>
      <c r="J110" s="28" t="e">
        <f>J106</f>
        <v>#REF!</v>
      </c>
      <c r="K110" s="12" t="e">
        <f t="shared" si="5"/>
        <v>#REF!</v>
      </c>
      <c r="L110" s="28" t="e">
        <f>L106</f>
        <v>#REF!</v>
      </c>
      <c r="M110" s="28" t="e">
        <f>M106</f>
        <v>#REF!</v>
      </c>
    </row>
    <row r="111" spans="1:13" x14ac:dyDescent="0.25">
      <c r="A111" s="122" t="s">
        <v>219</v>
      </c>
      <c r="B111" s="123" t="s">
        <v>415</v>
      </c>
      <c r="C111" s="9" t="s">
        <v>221</v>
      </c>
      <c r="D111" s="36">
        <v>14.7</v>
      </c>
      <c r="E111" s="36">
        <v>12.2</v>
      </c>
      <c r="F111" s="11">
        <f t="shared" si="3"/>
        <v>82.993197278911566</v>
      </c>
      <c r="G111" s="11"/>
      <c r="H111" s="12"/>
      <c r="I111" s="37">
        <v>15</v>
      </c>
      <c r="J111" s="19"/>
      <c r="K111" s="12"/>
      <c r="L111" s="37">
        <v>15</v>
      </c>
      <c r="M111" s="19"/>
    </row>
    <row r="112" spans="1:13" x14ac:dyDescent="0.25">
      <c r="A112" s="122"/>
      <c r="B112" s="123"/>
      <c r="C112" s="9" t="s">
        <v>414</v>
      </c>
      <c r="D112" s="11">
        <f>'[1]1 квартал'!E115+'[1]2 квартал'!E115+'[1]3 квартал'!E115+'[1]4 квартал'!E115</f>
        <v>2155</v>
      </c>
      <c r="E112" s="11">
        <f>[1]январь!H115+[1]февраль!H115+[1]март!H115+[1]апрель!H115+[1]май!H115+[1]июнь!H115+[1]июль!H115+[1]август!H115+[1]сентябрь!H115+[1]октябрь!H115+[1]ноябрь!H115+[1]декабрь!H115</f>
        <v>1849.4690000000001</v>
      </c>
      <c r="F112" s="11">
        <f t="shared" si="3"/>
        <v>85.822227378190249</v>
      </c>
      <c r="G112" s="11"/>
      <c r="H112" s="12"/>
      <c r="I112" s="38">
        <v>537</v>
      </c>
      <c r="J112" s="19"/>
      <c r="K112" s="12"/>
      <c r="L112" s="38">
        <v>536</v>
      </c>
      <c r="M112" s="19"/>
    </row>
    <row r="113" spans="1:13" x14ac:dyDescent="0.25">
      <c r="A113" s="34" t="s">
        <v>222</v>
      </c>
      <c r="B113" s="35" t="s">
        <v>223</v>
      </c>
      <c r="C113" s="9" t="s">
        <v>458</v>
      </c>
      <c r="D113" s="39">
        <f>(D119+D127+D135)/(D118+D126+D134)</f>
        <v>196.52412945826103</v>
      </c>
      <c r="E113" s="39">
        <f>E110/E109</f>
        <v>223.38510261426336</v>
      </c>
      <c r="F113" s="11">
        <f t="shared" si="3"/>
        <v>113.6680280584615</v>
      </c>
      <c r="G113" s="11"/>
      <c r="H113" s="40" t="e">
        <f t="shared" si="4"/>
        <v>#REF!</v>
      </c>
      <c r="I113" s="41" t="e">
        <f>I106/I109</f>
        <v>#REF!</v>
      </c>
      <c r="J113" s="41" t="e">
        <f>J106/J109</f>
        <v>#REF!</v>
      </c>
      <c r="K113" s="40" t="e">
        <f t="shared" si="5"/>
        <v>#REF!</v>
      </c>
      <c r="L113" s="41" t="e">
        <f>L106/L109</f>
        <v>#REF!</v>
      </c>
      <c r="M113" s="41" t="e">
        <f>M106/M109</f>
        <v>#REF!</v>
      </c>
    </row>
    <row r="114" spans="1:13" hidden="1" x14ac:dyDescent="0.25">
      <c r="A114" s="34"/>
      <c r="B114" s="35" t="s">
        <v>225</v>
      </c>
      <c r="C114" s="9"/>
      <c r="D114" s="39">
        <f>(D122+D130+D138)/(D121+D129+D137)</f>
        <v>196.52412945826103</v>
      </c>
      <c r="E114" s="42">
        <f>(E122+E130+E138)/(E121+E129+E137)</f>
        <v>226.72427306174032</v>
      </c>
      <c r="F114" s="11">
        <f>E114/D114*100</f>
        <v>115.36714279652533</v>
      </c>
      <c r="G114" s="11"/>
      <c r="H114" s="40"/>
      <c r="I114" s="41"/>
      <c r="J114" s="41"/>
      <c r="K114" s="40"/>
      <c r="L114" s="41"/>
      <c r="M114" s="41"/>
    </row>
    <row r="115" spans="1:13" ht="15" hidden="1" customHeight="1" x14ac:dyDescent="0.25">
      <c r="A115" s="43"/>
      <c r="B115" s="48" t="s">
        <v>226</v>
      </c>
      <c r="C115" s="44"/>
      <c r="D115" s="45"/>
      <c r="E115" s="46"/>
      <c r="F115" s="11"/>
      <c r="G115" s="11"/>
      <c r="H115" s="12"/>
      <c r="I115" s="19"/>
      <c r="J115" s="19"/>
      <c r="K115" s="12"/>
      <c r="L115" s="19"/>
      <c r="M115" s="19"/>
    </row>
    <row r="116" spans="1:13" ht="25.5" hidden="1" customHeight="1" x14ac:dyDescent="0.25">
      <c r="A116" s="124"/>
      <c r="B116" s="116" t="s">
        <v>227</v>
      </c>
      <c r="C116" s="47" t="s">
        <v>228</v>
      </c>
      <c r="D116" s="42">
        <f>D118+D121</f>
        <v>10206.302</v>
      </c>
      <c r="E116" s="42">
        <f>E118+E121</f>
        <v>9938.5319999999992</v>
      </c>
      <c r="F116" s="11">
        <f t="shared" ref="F116:F139" si="6">E116/D116*100</f>
        <v>97.376424879451932</v>
      </c>
      <c r="G116" s="11"/>
      <c r="H116" s="12"/>
      <c r="I116" s="19"/>
      <c r="J116" s="19"/>
      <c r="K116" s="12"/>
      <c r="L116" s="19"/>
      <c r="M116" s="19"/>
    </row>
    <row r="117" spans="1:13" ht="25.5" hidden="1" customHeight="1" x14ac:dyDescent="0.25">
      <c r="A117" s="125"/>
      <c r="B117" s="126"/>
      <c r="C117" s="47" t="s">
        <v>229</v>
      </c>
      <c r="D117" s="11">
        <f>D119+D122</f>
        <v>1031540.7368380001</v>
      </c>
      <c r="E117" s="42">
        <f>E119+E122</f>
        <v>1336976.2387970001</v>
      </c>
      <c r="F117" s="11">
        <f t="shared" si="6"/>
        <v>129.60964032261651</v>
      </c>
      <c r="G117" s="11"/>
      <c r="H117" s="12"/>
      <c r="I117" s="19"/>
      <c r="J117" s="19"/>
      <c r="K117" s="12"/>
      <c r="L117" s="19"/>
      <c r="M117" s="19"/>
    </row>
    <row r="118" spans="1:13" ht="18.75" hidden="1" customHeight="1" x14ac:dyDescent="0.25">
      <c r="A118" s="118"/>
      <c r="B118" s="115" t="s">
        <v>230</v>
      </c>
      <c r="C118" s="47" t="s">
        <v>228</v>
      </c>
      <c r="D118" s="49">
        <f>[1]январь!E118+[1]февраль!E118+[1]март!E118+[1]апрель!E118+[1]май!E118+[1]июнь!E118</f>
        <v>5103.1509999999998</v>
      </c>
      <c r="E118" s="49">
        <f>[1]январь!H118+[1]февраль!H118+[1]март!H118</f>
        <v>2461.9760000000001</v>
      </c>
      <c r="F118" s="11">
        <f t="shared" si="6"/>
        <v>48.24423184812678</v>
      </c>
      <c r="G118" s="11"/>
      <c r="H118" s="12"/>
      <c r="I118" s="50">
        <v>2358.7829999999999</v>
      </c>
      <c r="J118" s="50">
        <v>2075.9639999999999</v>
      </c>
      <c r="K118" s="12"/>
      <c r="L118" s="50">
        <v>2358.7809999999999</v>
      </c>
      <c r="M118" s="50">
        <v>2075.962</v>
      </c>
    </row>
    <row r="119" spans="1:13" ht="18.75" hidden="1" customHeight="1" x14ac:dyDescent="0.25">
      <c r="A119" s="118"/>
      <c r="B119" s="119"/>
      <c r="C119" s="51" t="s">
        <v>229</v>
      </c>
      <c r="D119" s="17">
        <f>[1]январь!E119+[1]февраль!E119+[1]март!E119+[1]апрель!E119+[1]май!E119+[1]июнь!E119</f>
        <v>515770.36841900006</v>
      </c>
      <c r="E119" s="49">
        <f>[1]январь!H119+[1]февраль!H119+[1]март!H119</f>
        <v>340824.260718</v>
      </c>
      <c r="F119" s="11">
        <f t="shared" si="6"/>
        <v>66.080620676743138</v>
      </c>
      <c r="G119" s="11"/>
      <c r="H119" s="12">
        <f>I119+J119</f>
        <v>310010</v>
      </c>
      <c r="I119" s="23">
        <v>171111</v>
      </c>
      <c r="J119" s="23">
        <v>138899</v>
      </c>
      <c r="K119" s="12">
        <f>L119+M119</f>
        <v>310007</v>
      </c>
      <c r="L119" s="23">
        <v>171110</v>
      </c>
      <c r="M119" s="23">
        <v>138897</v>
      </c>
    </row>
    <row r="120" spans="1:13" ht="21.75" hidden="1" customHeight="1" x14ac:dyDescent="0.25">
      <c r="A120" s="118"/>
      <c r="B120" s="119"/>
      <c r="C120" s="47" t="s">
        <v>231</v>
      </c>
      <c r="D120" s="42">
        <f>D119/D118</f>
        <v>101.06900000000002</v>
      </c>
      <c r="E120" s="42">
        <f>E119/E118</f>
        <v>138.43524905116865</v>
      </c>
      <c r="F120" s="11">
        <f t="shared" si="6"/>
        <v>136.97102875379062</v>
      </c>
      <c r="G120" s="11"/>
      <c r="H120" s="52">
        <f>I120+J120</f>
        <v>139.45026237671641</v>
      </c>
      <c r="I120" s="53">
        <f>I119/I118</f>
        <v>72.54206936373545</v>
      </c>
      <c r="J120" s="53">
        <f>J119/J118</f>
        <v>66.908193012980959</v>
      </c>
      <c r="K120" s="52">
        <f>L120+M120</f>
        <v>139.4490009881921</v>
      </c>
      <c r="L120" s="53">
        <f>L119/L118</f>
        <v>72.541706924042543</v>
      </c>
      <c r="M120" s="53">
        <f>M119/M118</f>
        <v>66.907294064149539</v>
      </c>
    </row>
    <row r="121" spans="1:13" ht="18.75" hidden="1" customHeight="1" x14ac:dyDescent="0.25">
      <c r="A121" s="112"/>
      <c r="B121" s="115" t="s">
        <v>232</v>
      </c>
      <c r="C121" s="47" t="s">
        <v>228</v>
      </c>
      <c r="D121" s="49">
        <f>[1]июль!E118+[1]август!E118+[1]сентябрь!E118+[1]октябрь!E118+[1]ноябрь!E118+[1]декабрь!E118</f>
        <v>5103.1509999999998</v>
      </c>
      <c r="E121" s="49">
        <f>[1]апрель!H118+[1]май!H118+[1]июнь!H118+[1]июль!H118+[1]август!H118+[1]сентябрь!H118+[1]октябрь!H118+[1]ноябрь!H118+[1]декабрь!H118</f>
        <v>7476.5559999999996</v>
      </c>
      <c r="F121" s="11">
        <f t="shared" si="6"/>
        <v>146.50861791077708</v>
      </c>
      <c r="G121" s="11"/>
      <c r="H121" s="52"/>
      <c r="I121" s="53"/>
      <c r="J121" s="53"/>
      <c r="K121" s="52"/>
      <c r="L121" s="53"/>
      <c r="M121" s="53"/>
    </row>
    <row r="122" spans="1:13" ht="18.75" hidden="1" customHeight="1" x14ac:dyDescent="0.25">
      <c r="A122" s="113"/>
      <c r="B122" s="115"/>
      <c r="C122" s="51" t="s">
        <v>229</v>
      </c>
      <c r="D122" s="17">
        <f>[1]июль!E119+[1]август!E119+[1]сентябрь!E119+[1]октябрь!E119+[1]ноябрь!E119+[1]декабрь!E119</f>
        <v>515770.36841900006</v>
      </c>
      <c r="E122" s="49">
        <f>[1]апрель!H119+[1]май!H119+[1]июнь!H119+[1]июль!H119+[1]август!H119+[1]сентябрь!H119+[1]октябрь!H119+[1]ноябрь!H119+[1]декабрь!H119</f>
        <v>996151.97807900002</v>
      </c>
      <c r="F122" s="11">
        <f t="shared" si="6"/>
        <v>193.13865996848986</v>
      </c>
      <c r="G122" s="11"/>
      <c r="H122" s="52"/>
      <c r="I122" s="53"/>
      <c r="J122" s="53"/>
      <c r="K122" s="52"/>
      <c r="L122" s="53"/>
      <c r="M122" s="53"/>
    </row>
    <row r="123" spans="1:13" ht="21.75" hidden="1" customHeight="1" x14ac:dyDescent="0.25">
      <c r="A123" s="114"/>
      <c r="B123" s="115"/>
      <c r="C123" s="47" t="s">
        <v>231</v>
      </c>
      <c r="D123" s="42">
        <f>D122/D121</f>
        <v>101.06900000000002</v>
      </c>
      <c r="E123" s="42">
        <f>E122/E121</f>
        <v>133.23674404083914</v>
      </c>
      <c r="F123" s="11">
        <f t="shared" si="6"/>
        <v>131.82750798052729</v>
      </c>
      <c r="G123" s="11"/>
      <c r="H123" s="52"/>
      <c r="I123" s="53"/>
      <c r="J123" s="53"/>
      <c r="K123" s="52"/>
      <c r="L123" s="53"/>
      <c r="M123" s="53"/>
    </row>
    <row r="124" spans="1:13" ht="18.75" hidden="1" customHeight="1" x14ac:dyDescent="0.25">
      <c r="A124" s="120"/>
      <c r="B124" s="116" t="s">
        <v>233</v>
      </c>
      <c r="C124" s="47" t="s">
        <v>228</v>
      </c>
      <c r="D124" s="42">
        <f>D126+D129</f>
        <v>426.99000000000007</v>
      </c>
      <c r="E124" s="42">
        <f>E126+E129</f>
        <v>438.226</v>
      </c>
      <c r="F124" s="11">
        <f t="shared" si="6"/>
        <v>102.63144335932924</v>
      </c>
      <c r="G124" s="11"/>
      <c r="H124" s="52"/>
      <c r="I124" s="53"/>
      <c r="J124" s="53"/>
      <c r="K124" s="52"/>
      <c r="L124" s="53"/>
      <c r="M124" s="53"/>
    </row>
    <row r="125" spans="1:13" ht="18.75" hidden="1" customHeight="1" x14ac:dyDescent="0.25">
      <c r="A125" s="121"/>
      <c r="B125" s="117"/>
      <c r="C125" s="47" t="s">
        <v>229</v>
      </c>
      <c r="D125" s="11">
        <f>D127+D130</f>
        <v>468215.45751000004</v>
      </c>
      <c r="E125" s="42">
        <f>E127+E130</f>
        <v>470034.15418000001</v>
      </c>
      <c r="F125" s="11">
        <f t="shared" si="6"/>
        <v>100.38843157371863</v>
      </c>
      <c r="G125" s="11"/>
      <c r="H125" s="52"/>
      <c r="I125" s="53"/>
      <c r="J125" s="53"/>
      <c r="K125" s="52"/>
      <c r="L125" s="53"/>
      <c r="M125" s="53"/>
    </row>
    <row r="126" spans="1:13" ht="18.75" hidden="1" customHeight="1" x14ac:dyDescent="0.25">
      <c r="A126" s="112"/>
      <c r="B126" s="115" t="s">
        <v>230</v>
      </c>
      <c r="C126" s="47" t="s">
        <v>228</v>
      </c>
      <c r="D126" s="49">
        <f>[1]январь!E133+[1]февраль!E133+[1]март!E133+[1]апрель!E133+[1]май!E133+[1]июнь!E133</f>
        <v>213.49500000000003</v>
      </c>
      <c r="E126" s="49">
        <f>[1]январь!H133+[1]февраль!H133+[1]март!H133</f>
        <v>111.59300000000002</v>
      </c>
      <c r="F126" s="11">
        <f t="shared" si="6"/>
        <v>52.26960818754538</v>
      </c>
      <c r="G126" s="11"/>
      <c r="H126" s="12"/>
      <c r="I126" s="50">
        <v>160.76300000000001</v>
      </c>
      <c r="J126" s="50">
        <v>167.24799999999999</v>
      </c>
      <c r="K126" s="12"/>
      <c r="L126" s="50">
        <v>160.761</v>
      </c>
      <c r="M126" s="50">
        <v>167.24600000000001</v>
      </c>
    </row>
    <row r="127" spans="1:13" ht="18.75" hidden="1" customHeight="1" x14ac:dyDescent="0.25">
      <c r="A127" s="113"/>
      <c r="B127" s="119"/>
      <c r="C127" s="51" t="s">
        <v>229</v>
      </c>
      <c r="D127" s="17">
        <f>[1]январь!E134+[1]февраль!E134+[1]март!E134+[1]апрель!E134+[1]май!E134+[1]июнь!E134</f>
        <v>234107.72875500002</v>
      </c>
      <c r="E127" s="49">
        <f>[1]январь!H134+[1]февраль!H134+[1]март!H134</f>
        <v>111865.06374000001</v>
      </c>
      <c r="F127" s="11">
        <f t="shared" si="6"/>
        <v>47.783584222061201</v>
      </c>
      <c r="G127" s="11"/>
      <c r="H127" s="12">
        <f t="shared" si="4"/>
        <v>181775</v>
      </c>
      <c r="I127" s="23">
        <v>103849</v>
      </c>
      <c r="J127" s="23">
        <v>77926</v>
      </c>
      <c r="K127" s="12">
        <f t="shared" si="5"/>
        <v>181777</v>
      </c>
      <c r="L127" s="23">
        <v>103849</v>
      </c>
      <c r="M127" s="23">
        <v>77928</v>
      </c>
    </row>
    <row r="128" spans="1:13" ht="21.75" hidden="1" customHeight="1" x14ac:dyDescent="0.25">
      <c r="A128" s="114"/>
      <c r="B128" s="119"/>
      <c r="C128" s="47" t="s">
        <v>231</v>
      </c>
      <c r="D128" s="42">
        <f>D127/D126</f>
        <v>1096.549</v>
      </c>
      <c r="E128" s="42">
        <f>E127/E126</f>
        <v>1002.4380000537668</v>
      </c>
      <c r="F128" s="11">
        <f t="shared" si="6"/>
        <v>91.41752899813568</v>
      </c>
      <c r="G128" s="11"/>
      <c r="H128" s="12">
        <f t="shared" si="4"/>
        <v>1111.9065863808858</v>
      </c>
      <c r="I128" s="53">
        <f>I127/I126</f>
        <v>645.97575312727429</v>
      </c>
      <c r="J128" s="53">
        <f>J127/J126</f>
        <v>465.93083325361141</v>
      </c>
      <c r="K128" s="12">
        <f t="shared" si="5"/>
        <v>1111.9321530892255</v>
      </c>
      <c r="L128" s="53">
        <f>L127/L126</f>
        <v>645.98378960071159</v>
      </c>
      <c r="M128" s="53">
        <f>M127/M126</f>
        <v>465.94836348851391</v>
      </c>
    </row>
    <row r="129" spans="1:13" ht="18.75" hidden="1" customHeight="1" x14ac:dyDescent="0.25">
      <c r="A129" s="112"/>
      <c r="B129" s="115" t="s">
        <v>232</v>
      </c>
      <c r="C129" s="47" t="s">
        <v>228</v>
      </c>
      <c r="D129" s="17">
        <f>[1]июль!E133+[1]август!E133+[1]сентябрь!E133+[1]октябрь!E133+[1]ноябрь!E133+[1]декабрь!E133</f>
        <v>213.49500000000003</v>
      </c>
      <c r="E129" s="49">
        <f>[1]апрель!H133+[1]май!H133+[1]июнь!H133+[1]июль!H133+[1]август!H133+[1]сентябрь!H133+[1]октябрь!H133+[1]ноябрь!H133+[1]декабрь!H133</f>
        <v>326.63299999999998</v>
      </c>
      <c r="F129" s="11">
        <f t="shared" si="6"/>
        <v>152.99327853111311</v>
      </c>
      <c r="G129" s="11"/>
      <c r="H129" s="12"/>
      <c r="I129" s="53"/>
      <c r="J129" s="53"/>
      <c r="K129" s="12"/>
      <c r="L129" s="53"/>
      <c r="M129" s="53"/>
    </row>
    <row r="130" spans="1:13" ht="18.75" hidden="1" customHeight="1" x14ac:dyDescent="0.25">
      <c r="A130" s="113"/>
      <c r="B130" s="115"/>
      <c r="C130" s="51" t="s">
        <v>229</v>
      </c>
      <c r="D130" s="17">
        <f>[1]июль!E134+[1]август!E134+[1]сентябрь!E134+[1]октябрь!E134+[1]ноябрь!E134+[1]декабрь!E134</f>
        <v>234107.72875500002</v>
      </c>
      <c r="E130" s="49">
        <f>[1]апрель!H134+[1]май!H134+[1]июнь!H134+[1]июль!H134+[1]август!H134+[1]сентябрь!H134+[1]октябрь!H134+[1]ноябрь!H134+[1]декабрь!H134</f>
        <v>358169.09044</v>
      </c>
      <c r="F130" s="11">
        <f t="shared" si="6"/>
        <v>152.99327892537607</v>
      </c>
      <c r="G130" s="11"/>
      <c r="H130" s="12"/>
      <c r="I130" s="53"/>
      <c r="J130" s="53"/>
      <c r="K130" s="12"/>
      <c r="L130" s="53"/>
      <c r="M130" s="53"/>
    </row>
    <row r="131" spans="1:13" ht="18.75" hidden="1" customHeight="1" x14ac:dyDescent="0.25">
      <c r="A131" s="114"/>
      <c r="B131" s="115"/>
      <c r="C131" s="47" t="s">
        <v>231</v>
      </c>
      <c r="D131" s="42">
        <f>D130/D129</f>
        <v>1096.549</v>
      </c>
      <c r="E131" s="42">
        <f>E130/E129</f>
        <v>1096.5490028258016</v>
      </c>
      <c r="F131" s="11">
        <f t="shared" si="6"/>
        <v>100.00000025769953</v>
      </c>
      <c r="G131" s="11"/>
      <c r="H131" s="12"/>
      <c r="I131" s="53"/>
      <c r="J131" s="53"/>
      <c r="K131" s="12"/>
      <c r="L131" s="53"/>
      <c r="M131" s="53"/>
    </row>
    <row r="132" spans="1:13" ht="18.75" hidden="1" customHeight="1" x14ac:dyDescent="0.25">
      <c r="A132" s="54"/>
      <c r="B132" s="116" t="s">
        <v>234</v>
      </c>
      <c r="C132" s="47" t="s">
        <v>228</v>
      </c>
      <c r="D132" s="42">
        <f>D134+D137</f>
        <v>2961.723</v>
      </c>
      <c r="E132" s="42">
        <f>E134+E137</f>
        <v>3210.7200419999999</v>
      </c>
      <c r="F132" s="11">
        <f t="shared" si="6"/>
        <v>108.40716846241192</v>
      </c>
      <c r="G132" s="11"/>
      <c r="H132" s="12"/>
      <c r="I132" s="53"/>
      <c r="J132" s="53"/>
      <c r="K132" s="12"/>
      <c r="L132" s="53"/>
      <c r="M132" s="53"/>
    </row>
    <row r="133" spans="1:13" ht="18.75" hidden="1" customHeight="1" x14ac:dyDescent="0.25">
      <c r="A133" s="54"/>
      <c r="B133" s="117"/>
      <c r="C133" s="47" t="s">
        <v>229</v>
      </c>
      <c r="D133" s="11">
        <f>D135+D138</f>
        <v>1171992.2934990001</v>
      </c>
      <c r="E133" s="42">
        <f>E135+E138</f>
        <v>1228229.7837042201</v>
      </c>
      <c r="F133" s="11">
        <f t="shared" si="6"/>
        <v>104.79845221825836</v>
      </c>
      <c r="G133" s="11"/>
      <c r="H133" s="12"/>
      <c r="I133" s="53"/>
      <c r="J133" s="53"/>
      <c r="K133" s="12"/>
      <c r="L133" s="53"/>
      <c r="M133" s="53"/>
    </row>
    <row r="134" spans="1:13" ht="18.75" hidden="1" customHeight="1" x14ac:dyDescent="0.25">
      <c r="A134" s="118"/>
      <c r="B134" s="115" t="s">
        <v>230</v>
      </c>
      <c r="C134" s="47" t="s">
        <v>235</v>
      </c>
      <c r="D134" s="49">
        <f>[1]январь!E136+[1]февраль!E136+[1]март!E136+[1]апрель!E136+[1]май!E136+[1]июнь!E136</f>
        <v>1480.8615</v>
      </c>
      <c r="E134" s="49">
        <f>[1]январь!H136+[1]февраль!H136+[1]март!H136</f>
        <v>755.81504199999995</v>
      </c>
      <c r="F134" s="11">
        <f t="shared" si="6"/>
        <v>51.038874465978083</v>
      </c>
      <c r="G134" s="11"/>
      <c r="H134" s="12"/>
      <c r="I134" s="50">
        <v>518.95500000000004</v>
      </c>
      <c r="J134" s="50">
        <v>460.03899999999999</v>
      </c>
      <c r="K134" s="12"/>
      <c r="L134" s="50">
        <v>518.95500000000004</v>
      </c>
      <c r="M134" s="50">
        <v>460.03899999999999</v>
      </c>
    </row>
    <row r="135" spans="1:13" ht="18.75" hidden="1" customHeight="1" x14ac:dyDescent="0.25">
      <c r="A135" s="118"/>
      <c r="B135" s="119"/>
      <c r="C135" s="47" t="s">
        <v>229</v>
      </c>
      <c r="D135" s="17">
        <f>[1]январь!E137+[1]февраль!E137+[1]март!E137+[1]апрель!E137+[1]май!E137+[1]июнь!E137</f>
        <v>585996.14674950007</v>
      </c>
      <c r="E135" s="49">
        <f>[1]январь!H137+[1]февраль!H137+[1]март!H137</f>
        <v>256791.94707421999</v>
      </c>
      <c r="F135" s="11">
        <f t="shared" si="6"/>
        <v>43.821439526289694</v>
      </c>
      <c r="G135" s="11"/>
      <c r="H135" s="12">
        <f t="shared" si="4"/>
        <v>285151</v>
      </c>
      <c r="I135" s="23">
        <v>160226</v>
      </c>
      <c r="J135" s="23">
        <v>124925</v>
      </c>
      <c r="K135" s="12">
        <f t="shared" si="5"/>
        <v>285155</v>
      </c>
      <c r="L135" s="23">
        <v>160228</v>
      </c>
      <c r="M135" s="23">
        <v>124927</v>
      </c>
    </row>
    <row r="136" spans="1:13" ht="18.75" hidden="1" customHeight="1" x14ac:dyDescent="0.25">
      <c r="A136" s="118"/>
      <c r="B136" s="119"/>
      <c r="C136" s="47" t="s">
        <v>224</v>
      </c>
      <c r="D136" s="42">
        <f>D135/D134</f>
        <v>395.71300000000008</v>
      </c>
      <c r="E136" s="42">
        <f>E135/E134</f>
        <v>339.75500989595281</v>
      </c>
      <c r="F136" s="11">
        <f t="shared" si="6"/>
        <v>85.858945724793656</v>
      </c>
      <c r="G136" s="11"/>
      <c r="H136" s="52">
        <f t="shared" si="4"/>
        <v>580.30045055430219</v>
      </c>
      <c r="I136" s="53">
        <f>I135/I134</f>
        <v>308.74738657494385</v>
      </c>
      <c r="J136" s="53">
        <f>J135/J134</f>
        <v>271.55306397935828</v>
      </c>
      <c r="K136" s="52">
        <f t="shared" si="5"/>
        <v>580.30865191050066</v>
      </c>
      <c r="L136" s="53">
        <f>L135/L134</f>
        <v>308.75124047364415</v>
      </c>
      <c r="M136" s="53">
        <f>M135/M134</f>
        <v>271.55741143685646</v>
      </c>
    </row>
    <row r="137" spans="1:13" ht="18.75" hidden="1" customHeight="1" x14ac:dyDescent="0.25">
      <c r="A137" s="112"/>
      <c r="B137" s="115" t="s">
        <v>232</v>
      </c>
      <c r="C137" s="47" t="s">
        <v>235</v>
      </c>
      <c r="D137" s="49">
        <f>[1]июль!E136+[1]август!E136+[1]сентябрь!E136+[1]октябрь!E136+[1]ноябрь!E136+[1]декабрь!E136</f>
        <v>1480.8615</v>
      </c>
      <c r="E137" s="49">
        <f>[1]апрель!H136+[1]май!H136+[1]июнь!H136+[1]июль!H136+[1]август!H136+[1]сентябрь!H136+[1]октябрь!H136+[1]ноябрь!H136+[1]декабрь!H136</f>
        <v>2454.9050000000002</v>
      </c>
      <c r="F137" s="11">
        <f t="shared" si="6"/>
        <v>165.77546245884577</v>
      </c>
      <c r="G137" s="11"/>
      <c r="H137" s="55"/>
      <c r="I137" s="56"/>
      <c r="J137" s="56"/>
      <c r="K137" s="55"/>
      <c r="L137" s="56"/>
      <c r="M137" s="56"/>
    </row>
    <row r="138" spans="1:13" ht="18.75" hidden="1" customHeight="1" x14ac:dyDescent="0.25">
      <c r="A138" s="113"/>
      <c r="B138" s="115"/>
      <c r="C138" s="47" t="s">
        <v>229</v>
      </c>
      <c r="D138" s="17">
        <f>[1]июль!E137+[1]август!E137+[1]сентябрь!E137+[1]октябрь!E137+[1]ноябрь!E137+[1]декабрь!E137</f>
        <v>585996.14674950007</v>
      </c>
      <c r="E138" s="49">
        <f>[1]апрель!H137+[1]май!H137+[1]июнь!H137+[1]июль!H137+[1]август!H137+[1]сентябрь!H137+[1]октябрь!H137+[1]ноябрь!H137+[1]декабрь!H137</f>
        <v>971437.83663000003</v>
      </c>
      <c r="F138" s="11">
        <f t="shared" si="6"/>
        <v>165.77546491022704</v>
      </c>
      <c r="G138" s="11"/>
      <c r="H138" s="55"/>
      <c r="I138" s="56"/>
      <c r="J138" s="56"/>
      <c r="K138" s="55"/>
      <c r="L138" s="56"/>
      <c r="M138" s="56"/>
    </row>
    <row r="139" spans="1:13" ht="18.75" hidden="1" customHeight="1" x14ac:dyDescent="0.25">
      <c r="A139" s="114"/>
      <c r="B139" s="115"/>
      <c r="C139" s="47" t="s">
        <v>224</v>
      </c>
      <c r="D139" s="42">
        <f>D138/D137</f>
        <v>395.71300000000008</v>
      </c>
      <c r="E139" s="42">
        <f>E138/E137</f>
        <v>395.71300585155024</v>
      </c>
      <c r="F139" s="11">
        <f t="shared" si="6"/>
        <v>100.0000014787359</v>
      </c>
      <c r="G139" s="11"/>
      <c r="H139" s="55"/>
      <c r="I139" s="56"/>
      <c r="J139" s="56"/>
      <c r="K139" s="55"/>
      <c r="L139" s="56"/>
      <c r="M139" s="56"/>
    </row>
    <row r="140" spans="1:13" x14ac:dyDescent="0.25">
      <c r="A140" s="57"/>
      <c r="B140" s="58"/>
      <c r="C140" s="58"/>
      <c r="D140" s="58"/>
      <c r="E140" s="59"/>
      <c r="F140" s="5"/>
      <c r="G140" s="5"/>
    </row>
    <row r="141" spans="1:13" hidden="1" x14ac:dyDescent="0.25">
      <c r="A141" s="60"/>
      <c r="B141" s="25" t="s">
        <v>236</v>
      </c>
      <c r="C141" s="25"/>
      <c r="D141" s="61"/>
      <c r="E141" s="62"/>
      <c r="F141" s="5"/>
      <c r="G141" s="5"/>
    </row>
    <row r="142" spans="1:13" hidden="1" x14ac:dyDescent="0.25">
      <c r="A142" s="60" t="s">
        <v>237</v>
      </c>
      <c r="B142" s="25" t="s">
        <v>238</v>
      </c>
      <c r="C142" s="16" t="s">
        <v>239</v>
      </c>
      <c r="D142" s="61"/>
      <c r="E142" s="62"/>
      <c r="F142" s="5"/>
      <c r="G142" s="5"/>
    </row>
    <row r="143" spans="1:13" hidden="1" x14ac:dyDescent="0.25">
      <c r="A143" s="60"/>
      <c r="B143" s="25"/>
      <c r="C143" s="16"/>
      <c r="D143" s="61"/>
      <c r="E143" s="62"/>
      <c r="F143" s="5"/>
      <c r="G143" s="5"/>
    </row>
    <row r="144" spans="1:13" ht="25.5" hidden="1" x14ac:dyDescent="0.25">
      <c r="A144" s="63">
        <v>9</v>
      </c>
      <c r="B144" s="25" t="s">
        <v>240</v>
      </c>
      <c r="C144" s="16" t="s">
        <v>241</v>
      </c>
      <c r="D144" s="64">
        <f>D146+D147+D148</f>
        <v>387</v>
      </c>
      <c r="E144" s="62"/>
      <c r="F144" s="5"/>
      <c r="G144" s="5"/>
    </row>
    <row r="145" spans="1:7" hidden="1" x14ac:dyDescent="0.25">
      <c r="A145" s="63"/>
      <c r="B145" s="25" t="s">
        <v>242</v>
      </c>
      <c r="C145" s="16"/>
      <c r="D145" s="30"/>
      <c r="E145" s="62"/>
      <c r="F145" s="5"/>
      <c r="G145" s="5"/>
    </row>
    <row r="146" spans="1:7" hidden="1" x14ac:dyDescent="0.25">
      <c r="A146" s="65" t="s">
        <v>243</v>
      </c>
      <c r="B146" s="25" t="s">
        <v>244</v>
      </c>
      <c r="C146" s="16" t="s">
        <v>241</v>
      </c>
      <c r="D146" s="64">
        <v>317</v>
      </c>
      <c r="E146" s="62"/>
      <c r="F146" s="5"/>
      <c r="G146" s="5"/>
    </row>
    <row r="147" spans="1:7" hidden="1" x14ac:dyDescent="0.25">
      <c r="A147" s="65" t="s">
        <v>245</v>
      </c>
      <c r="B147" s="25" t="s">
        <v>246</v>
      </c>
      <c r="C147" s="16" t="s">
        <v>241</v>
      </c>
      <c r="D147" s="64">
        <v>26</v>
      </c>
      <c r="E147" s="62"/>
      <c r="F147" s="5"/>
      <c r="G147" s="5"/>
    </row>
    <row r="148" spans="1:7" hidden="1" x14ac:dyDescent="0.25">
      <c r="A148" s="65" t="s">
        <v>247</v>
      </c>
      <c r="B148" s="25" t="s">
        <v>248</v>
      </c>
      <c r="C148" s="16" t="s">
        <v>241</v>
      </c>
      <c r="D148" s="64">
        <v>44</v>
      </c>
      <c r="E148" s="62"/>
      <c r="F148" s="5"/>
      <c r="G148" s="5"/>
    </row>
    <row r="149" spans="1:7" ht="25.5" hidden="1" x14ac:dyDescent="0.25">
      <c r="A149" s="65" t="s">
        <v>249</v>
      </c>
      <c r="B149" s="25" t="s">
        <v>250</v>
      </c>
      <c r="C149" s="16" t="s">
        <v>251</v>
      </c>
      <c r="D149" s="64">
        <v>109964</v>
      </c>
      <c r="E149" s="62"/>
      <c r="F149" s="5"/>
      <c r="G149" s="5"/>
    </row>
    <row r="150" spans="1:7" hidden="1" x14ac:dyDescent="0.25">
      <c r="A150" s="65"/>
      <c r="B150" s="25" t="s">
        <v>242</v>
      </c>
      <c r="C150" s="16"/>
      <c r="D150" s="64"/>
      <c r="E150" s="62"/>
      <c r="F150" s="5"/>
      <c r="G150" s="5"/>
    </row>
    <row r="151" spans="1:7" hidden="1" x14ac:dyDescent="0.25">
      <c r="A151" s="65" t="s">
        <v>252</v>
      </c>
      <c r="B151" s="25" t="s">
        <v>244</v>
      </c>
      <c r="C151" s="16" t="s">
        <v>251</v>
      </c>
      <c r="D151" s="64">
        <v>108844</v>
      </c>
      <c r="E151" s="62"/>
      <c r="F151" s="5"/>
      <c r="G151" s="5"/>
    </row>
    <row r="152" spans="1:7" hidden="1" x14ac:dyDescent="0.25">
      <c r="A152" s="65" t="s">
        <v>253</v>
      </c>
      <c r="B152" s="25" t="s">
        <v>246</v>
      </c>
      <c r="C152" s="16" t="s">
        <v>251</v>
      </c>
      <c r="D152" s="64">
        <v>125526</v>
      </c>
      <c r="E152" s="62"/>
      <c r="F152" s="5"/>
      <c r="G152" s="5"/>
    </row>
    <row r="153" spans="1:7" hidden="1" x14ac:dyDescent="0.25">
      <c r="A153" s="65" t="s">
        <v>254</v>
      </c>
      <c r="B153" s="25" t="s">
        <v>248</v>
      </c>
      <c r="C153" s="16" t="s">
        <v>251</v>
      </c>
      <c r="D153" s="64">
        <v>108843</v>
      </c>
      <c r="E153" s="62"/>
      <c r="F153" s="5"/>
      <c r="G153" s="5"/>
    </row>
    <row r="154" spans="1:7" ht="38.25" hidden="1" x14ac:dyDescent="0.25">
      <c r="A154" s="65" t="s">
        <v>255</v>
      </c>
      <c r="B154" s="25" t="s">
        <v>256</v>
      </c>
      <c r="C154" s="16" t="s">
        <v>257</v>
      </c>
      <c r="D154" s="17">
        <v>0</v>
      </c>
      <c r="E154" s="62"/>
      <c r="F154" s="5"/>
      <c r="G154" s="5"/>
    </row>
    <row r="155" spans="1:7" ht="25.5" hidden="1" x14ac:dyDescent="0.25">
      <c r="A155" s="65" t="s">
        <v>258</v>
      </c>
      <c r="B155" s="25" t="s">
        <v>259</v>
      </c>
      <c r="C155" s="16" t="s">
        <v>257</v>
      </c>
      <c r="D155" s="17">
        <v>196159</v>
      </c>
      <c r="E155" s="62"/>
      <c r="F155" s="5"/>
      <c r="G155" s="5"/>
    </row>
    <row r="156" spans="1:7" hidden="1" x14ac:dyDescent="0.25">
      <c r="A156" s="65" t="s">
        <v>260</v>
      </c>
      <c r="B156" s="25" t="s">
        <v>261</v>
      </c>
      <c r="C156" s="16" t="s">
        <v>257</v>
      </c>
      <c r="D156" s="17">
        <v>52775</v>
      </c>
      <c r="E156" s="62"/>
      <c r="F156" s="5"/>
      <c r="G156" s="5"/>
    </row>
    <row r="157" spans="1:7" hidden="1" x14ac:dyDescent="0.25">
      <c r="A157" s="65" t="s">
        <v>262</v>
      </c>
      <c r="B157" s="25" t="s">
        <v>263</v>
      </c>
      <c r="C157" s="25" t="s">
        <v>257</v>
      </c>
      <c r="D157" s="17">
        <v>143384</v>
      </c>
      <c r="E157" s="62"/>
      <c r="F157" s="5"/>
      <c r="G157" s="5"/>
    </row>
    <row r="158" spans="1:7" ht="38.25" hidden="1" x14ac:dyDescent="0.25">
      <c r="A158" s="65" t="s">
        <v>264</v>
      </c>
      <c r="B158" s="25" t="s">
        <v>265</v>
      </c>
      <c r="C158" s="25" t="s">
        <v>257</v>
      </c>
      <c r="D158" s="17">
        <v>93721</v>
      </c>
      <c r="E158" s="62"/>
      <c r="F158" s="5"/>
      <c r="G158" s="5"/>
    </row>
    <row r="159" spans="1:7" hidden="1" x14ac:dyDescent="0.25">
      <c r="A159" s="65"/>
      <c r="B159" s="25" t="s">
        <v>242</v>
      </c>
      <c r="C159" s="25" t="s">
        <v>257</v>
      </c>
      <c r="D159" s="30"/>
      <c r="E159" s="62"/>
      <c r="F159" s="5"/>
      <c r="G159" s="5"/>
    </row>
    <row r="160" spans="1:7" hidden="1" x14ac:dyDescent="0.25">
      <c r="A160" s="65" t="s">
        <v>266</v>
      </c>
      <c r="B160" s="25" t="s">
        <v>267</v>
      </c>
      <c r="C160" s="25" t="s">
        <v>257</v>
      </c>
      <c r="D160" s="17">
        <v>93721</v>
      </c>
      <c r="E160" s="62"/>
      <c r="F160" s="5"/>
      <c r="G160" s="5"/>
    </row>
    <row r="161" spans="1:8" hidden="1" x14ac:dyDescent="0.25">
      <c r="A161" s="65" t="s">
        <v>268</v>
      </c>
      <c r="B161" s="25" t="s">
        <v>269</v>
      </c>
      <c r="C161" s="25" t="s">
        <v>257</v>
      </c>
      <c r="D161" s="64">
        <v>0</v>
      </c>
      <c r="E161" s="62"/>
      <c r="F161" s="5"/>
      <c r="G161" s="5"/>
    </row>
    <row r="162" spans="1:8" hidden="1" x14ac:dyDescent="0.25">
      <c r="A162" s="65" t="s">
        <v>270</v>
      </c>
      <c r="B162" s="25" t="s">
        <v>271</v>
      </c>
      <c r="C162" s="25" t="s">
        <v>257</v>
      </c>
      <c r="D162" s="64">
        <v>0</v>
      </c>
      <c r="E162" s="62"/>
      <c r="F162" s="5"/>
      <c r="G162" s="5"/>
    </row>
    <row r="163" spans="1:8" x14ac:dyDescent="0.2">
      <c r="A163" s="66"/>
      <c r="B163" s="67" t="s">
        <v>417</v>
      </c>
      <c r="C163" s="68"/>
      <c r="D163" s="69"/>
      <c r="E163" s="62"/>
      <c r="F163" s="5"/>
      <c r="G163" s="5"/>
    </row>
    <row r="164" spans="1:8" x14ac:dyDescent="0.2">
      <c r="A164" s="66"/>
      <c r="B164" s="70" t="s">
        <v>418</v>
      </c>
      <c r="C164" s="68"/>
      <c r="D164" s="69"/>
      <c r="E164" s="62"/>
      <c r="F164" s="5"/>
      <c r="G164" s="5"/>
    </row>
    <row r="165" spans="1:8" x14ac:dyDescent="0.2">
      <c r="B165" s="70" t="s">
        <v>419</v>
      </c>
      <c r="C165" s="5"/>
      <c r="D165" s="5"/>
      <c r="E165" s="62"/>
      <c r="F165" s="5"/>
      <c r="G165" s="5"/>
    </row>
    <row r="166" spans="1:8" x14ac:dyDescent="0.2">
      <c r="B166" s="70"/>
      <c r="C166" s="5"/>
      <c r="D166" s="5"/>
      <c r="E166" s="62"/>
      <c r="F166" s="5"/>
      <c r="G166" s="5"/>
    </row>
    <row r="167" spans="1:8" x14ac:dyDescent="0.2">
      <c r="B167" s="70"/>
      <c r="C167" s="5"/>
      <c r="D167" s="5"/>
      <c r="E167" s="62"/>
      <c r="F167" s="5"/>
      <c r="G167" s="5"/>
    </row>
    <row r="168" spans="1:8" ht="15.75" customHeight="1" x14ac:dyDescent="0.25">
      <c r="A168" s="111" t="s">
        <v>420</v>
      </c>
      <c r="B168" s="111"/>
      <c r="C168" s="111"/>
      <c r="D168" s="111"/>
      <c r="E168" s="111"/>
      <c r="F168" s="111"/>
      <c r="G168" s="111"/>
      <c r="H168" s="1"/>
    </row>
    <row r="169" spans="1:8" x14ac:dyDescent="0.2">
      <c r="B169" s="71"/>
      <c r="C169" s="71"/>
      <c r="F169" s="5"/>
      <c r="G169" s="70" t="s">
        <v>421</v>
      </c>
    </row>
    <row r="170" spans="1:8" x14ac:dyDescent="0.25">
      <c r="B170" s="71"/>
      <c r="C170" s="71"/>
      <c r="F170" s="5"/>
      <c r="G170" s="5"/>
    </row>
    <row r="171" spans="1:8" x14ac:dyDescent="0.25">
      <c r="F171" s="5"/>
      <c r="G171" s="5"/>
    </row>
    <row r="172" spans="1:8" x14ac:dyDescent="0.25">
      <c r="B172" s="72"/>
      <c r="C172" s="73"/>
      <c r="D172" s="5"/>
      <c r="E172" s="5"/>
      <c r="F172" s="5"/>
      <c r="G172" s="5"/>
    </row>
    <row r="173" spans="1:8" x14ac:dyDescent="0.25">
      <c r="B173" s="72"/>
      <c r="C173" s="73"/>
      <c r="D173" s="5"/>
      <c r="E173" s="5"/>
      <c r="F173" s="5"/>
      <c r="G173" s="5"/>
    </row>
    <row r="174" spans="1:8" x14ac:dyDescent="0.25">
      <c r="B174" s="72"/>
      <c r="C174" s="73"/>
      <c r="D174" s="5"/>
      <c r="E174" s="5"/>
      <c r="F174" s="5"/>
      <c r="G174" s="5"/>
    </row>
    <row r="175" spans="1:8" x14ac:dyDescent="0.25">
      <c r="B175" s="72"/>
      <c r="C175" s="73"/>
    </row>
    <row r="176" spans="1:8" x14ac:dyDescent="0.25">
      <c r="B176" s="72"/>
      <c r="C176" s="73"/>
    </row>
    <row r="177" spans="1:13" x14ac:dyDescent="0.25">
      <c r="B177" s="72"/>
      <c r="C177" s="73"/>
    </row>
    <row r="178" spans="1:13" s="2" customFormat="1" x14ac:dyDescent="0.25">
      <c r="A178" s="4"/>
      <c r="B178" s="72"/>
      <c r="C178" s="73"/>
      <c r="H178" s="4"/>
      <c r="I178" s="4"/>
      <c r="J178" s="4"/>
      <c r="K178" s="4"/>
      <c r="L178" s="4"/>
      <c r="M178" s="4"/>
    </row>
    <row r="179" spans="1:13" s="2" customFormat="1" x14ac:dyDescent="0.25">
      <c r="A179" s="1"/>
      <c r="B179" s="72"/>
      <c r="C179" s="73"/>
      <c r="H179" s="4"/>
      <c r="I179" s="4"/>
      <c r="J179" s="4"/>
      <c r="K179" s="4"/>
      <c r="L179" s="4"/>
      <c r="M179" s="4"/>
    </row>
    <row r="180" spans="1:13" s="2" customFormat="1" x14ac:dyDescent="0.25">
      <c r="A180" s="1"/>
      <c r="B180" s="72"/>
      <c r="C180" s="73"/>
      <c r="H180" s="4"/>
      <c r="I180" s="4"/>
      <c r="J180" s="4"/>
      <c r="K180" s="4"/>
      <c r="L180" s="4"/>
      <c r="M180" s="4"/>
    </row>
    <row r="181" spans="1:13" s="2" customFormat="1" x14ac:dyDescent="0.25">
      <c r="A181" s="1"/>
      <c r="B181" s="72"/>
      <c r="C181" s="73"/>
      <c r="H181" s="4"/>
      <c r="I181" s="4"/>
      <c r="J181" s="4"/>
      <c r="K181" s="4"/>
      <c r="L181" s="4"/>
      <c r="M181" s="4"/>
    </row>
    <row r="182" spans="1:13" s="2" customFormat="1" x14ac:dyDescent="0.25">
      <c r="A182" s="1"/>
      <c r="B182" s="72"/>
      <c r="C182" s="73"/>
      <c r="H182" s="4"/>
      <c r="I182" s="4"/>
      <c r="J182" s="4"/>
      <c r="K182" s="4"/>
      <c r="L182" s="4"/>
      <c r="M182" s="4"/>
    </row>
    <row r="183" spans="1:13" s="2" customFormat="1" x14ac:dyDescent="0.25">
      <c r="A183" s="1"/>
      <c r="B183" s="72"/>
      <c r="C183" s="73"/>
      <c r="H183" s="4"/>
      <c r="I183" s="4"/>
      <c r="J183" s="4"/>
      <c r="K183" s="4"/>
      <c r="L183" s="4"/>
      <c r="M183" s="4"/>
    </row>
    <row r="184" spans="1:13" s="2" customFormat="1" x14ac:dyDescent="0.25">
      <c r="A184" s="1"/>
      <c r="B184" s="74"/>
      <c r="C184" s="75"/>
      <c r="H184" s="4"/>
      <c r="I184" s="4"/>
      <c r="J184" s="4"/>
      <c r="K184" s="4"/>
      <c r="L184" s="4"/>
      <c r="M184" s="4"/>
    </row>
    <row r="185" spans="1:13" s="2" customFormat="1" x14ac:dyDescent="0.25">
      <c r="A185" s="1"/>
      <c r="C185" s="75"/>
      <c r="H185" s="4"/>
      <c r="I185" s="4"/>
      <c r="J185" s="4"/>
      <c r="K185" s="4"/>
      <c r="L185" s="4"/>
      <c r="M185" s="4"/>
    </row>
    <row r="186" spans="1:13" s="2" customFormat="1" x14ac:dyDescent="0.25">
      <c r="A186" s="1"/>
      <c r="C186" s="76"/>
      <c r="H186" s="4"/>
      <c r="I186" s="4"/>
      <c r="J186" s="4"/>
      <c r="K186" s="4"/>
      <c r="L186" s="4"/>
      <c r="M186" s="4"/>
    </row>
  </sheetData>
  <mergeCells count="26">
    <mergeCell ref="A168:G168"/>
    <mergeCell ref="A129:A131"/>
    <mergeCell ref="B129:B131"/>
    <mergeCell ref="B132:B133"/>
    <mergeCell ref="A134:A136"/>
    <mergeCell ref="B134:B136"/>
    <mergeCell ref="A137:A139"/>
    <mergeCell ref="B137:B139"/>
    <mergeCell ref="A121:A123"/>
    <mergeCell ref="B121:B123"/>
    <mergeCell ref="A124:A125"/>
    <mergeCell ref="B124:B125"/>
    <mergeCell ref="A126:A128"/>
    <mergeCell ref="B126:B128"/>
    <mergeCell ref="A111:A112"/>
    <mergeCell ref="B111:B112"/>
    <mergeCell ref="A116:A117"/>
    <mergeCell ref="B116:B117"/>
    <mergeCell ref="A118:A120"/>
    <mergeCell ref="B118:B120"/>
    <mergeCell ref="A2:G2"/>
    <mergeCell ref="A3:G3"/>
    <mergeCell ref="H5:J5"/>
    <mergeCell ref="K5:M5"/>
    <mergeCell ref="A109:A110"/>
    <mergeCell ref="B109:B110"/>
  </mergeCells>
  <pageMargins left="0.39370078740157483" right="0" top="0.59055118110236227" bottom="0.39370078740157483" header="0.31496062992125984" footer="0.31496062992125984"/>
  <pageSetup paperSize="9" scale="53"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Z193"/>
  <sheetViews>
    <sheetView tabSelected="1" view="pageBreakPreview" zoomScaleNormal="100" zoomScaleSheetLayoutView="100" workbookViewId="0">
      <selection activeCell="G113" sqref="G113"/>
    </sheetView>
  </sheetViews>
  <sheetFormatPr defaultRowHeight="15" x14ac:dyDescent="0.25"/>
  <cols>
    <col min="1" max="1" width="7.42578125" style="1" customWidth="1"/>
    <col min="2" max="2" width="33.85546875" style="2" customWidth="1"/>
    <col min="3" max="3" width="11.5703125" style="2" customWidth="1"/>
    <col min="4" max="5" width="19.5703125" style="2" customWidth="1"/>
    <col min="6" max="6" width="11.5703125" style="2" customWidth="1"/>
    <col min="7" max="7" width="27.7109375" style="2" customWidth="1"/>
    <col min="8" max="10" width="11" style="4" hidden="1" customWidth="1"/>
    <col min="11" max="11" width="10" style="4" hidden="1" customWidth="1"/>
    <col min="12" max="24" width="11" style="4" hidden="1" customWidth="1"/>
    <col min="25" max="26" width="8.7109375" style="4" hidden="1" customWidth="1"/>
    <col min="27" max="27" width="10.7109375" style="4" hidden="1" customWidth="1"/>
    <col min="28" max="32" width="8.7109375" style="4" hidden="1" customWidth="1"/>
    <col min="33" max="33" width="24.42578125" style="4" hidden="1" customWidth="1"/>
    <col min="34" max="34" width="9.140625" style="4" hidden="1" customWidth="1"/>
    <col min="35" max="36" width="12.85546875" style="4" hidden="1" customWidth="1"/>
    <col min="37" max="38" width="10.42578125" style="4" hidden="1" customWidth="1"/>
    <col min="39" max="41" width="0" style="4" hidden="1" customWidth="1"/>
    <col min="42" max="44" width="6.42578125" style="4" hidden="1" customWidth="1"/>
    <col min="45" max="65" width="0" style="4" hidden="1" customWidth="1"/>
    <col min="66" max="256" width="9.140625" style="4"/>
    <col min="257" max="257" width="7.42578125" style="4" customWidth="1"/>
    <col min="258" max="258" width="33.85546875" style="4" customWidth="1"/>
    <col min="259" max="259" width="11.5703125" style="4" customWidth="1"/>
    <col min="260" max="261" width="19.5703125" style="4" customWidth="1"/>
    <col min="262" max="262" width="11.5703125" style="4" customWidth="1"/>
    <col min="263" max="263" width="27.7109375" style="4" customWidth="1"/>
    <col min="264" max="269" width="0" style="4" hidden="1" customWidth="1"/>
    <col min="270" max="280" width="11" style="4" customWidth="1"/>
    <col min="281" max="282" width="8.7109375" style="4" customWidth="1"/>
    <col min="283" max="283" width="10.7109375" style="4" customWidth="1"/>
    <col min="284" max="288" width="8.7109375" style="4" customWidth="1"/>
    <col min="289" max="289" width="24.42578125" style="4" customWidth="1"/>
    <col min="290" max="290" width="9.140625" style="4" customWidth="1"/>
    <col min="291" max="292" width="12.85546875" style="4" customWidth="1"/>
    <col min="293" max="294" width="10.42578125" style="4" customWidth="1"/>
    <col min="295" max="297" width="9.140625" style="4"/>
    <col min="298" max="300" width="6.42578125" style="4" customWidth="1"/>
    <col min="301" max="512" width="9.140625" style="4"/>
    <col min="513" max="513" width="7.42578125" style="4" customWidth="1"/>
    <col min="514" max="514" width="33.85546875" style="4" customWidth="1"/>
    <col min="515" max="515" width="11.5703125" style="4" customWidth="1"/>
    <col min="516" max="517" width="19.5703125" style="4" customWidth="1"/>
    <col min="518" max="518" width="11.5703125" style="4" customWidth="1"/>
    <col min="519" max="519" width="27.7109375" style="4" customWidth="1"/>
    <col min="520" max="525" width="0" style="4" hidden="1" customWidth="1"/>
    <col min="526" max="536" width="11" style="4" customWidth="1"/>
    <col min="537" max="538" width="8.7109375" style="4" customWidth="1"/>
    <col min="539" max="539" width="10.7109375" style="4" customWidth="1"/>
    <col min="540" max="544" width="8.7109375" style="4" customWidth="1"/>
    <col min="545" max="545" width="24.42578125" style="4" customWidth="1"/>
    <col min="546" max="546" width="9.140625" style="4" customWidth="1"/>
    <col min="547" max="548" width="12.85546875" style="4" customWidth="1"/>
    <col min="549" max="550" width="10.42578125" style="4" customWidth="1"/>
    <col min="551" max="553" width="9.140625" style="4"/>
    <col min="554" max="556" width="6.42578125" style="4" customWidth="1"/>
    <col min="557" max="768" width="9.140625" style="4"/>
    <col min="769" max="769" width="7.42578125" style="4" customWidth="1"/>
    <col min="770" max="770" width="33.85546875" style="4" customWidth="1"/>
    <col min="771" max="771" width="11.5703125" style="4" customWidth="1"/>
    <col min="772" max="773" width="19.5703125" style="4" customWidth="1"/>
    <col min="774" max="774" width="11.5703125" style="4" customWidth="1"/>
    <col min="775" max="775" width="27.7109375" style="4" customWidth="1"/>
    <col min="776" max="781" width="0" style="4" hidden="1" customWidth="1"/>
    <col min="782" max="792" width="11" style="4" customWidth="1"/>
    <col min="793" max="794" width="8.7109375" style="4" customWidth="1"/>
    <col min="795" max="795" width="10.7109375" style="4" customWidth="1"/>
    <col min="796" max="800" width="8.7109375" style="4" customWidth="1"/>
    <col min="801" max="801" width="24.42578125" style="4" customWidth="1"/>
    <col min="802" max="802" width="9.140625" style="4" customWidth="1"/>
    <col min="803" max="804" width="12.85546875" style="4" customWidth="1"/>
    <col min="805" max="806" width="10.42578125" style="4" customWidth="1"/>
    <col min="807" max="809" width="9.140625" style="4"/>
    <col min="810" max="812" width="6.42578125" style="4" customWidth="1"/>
    <col min="813" max="1024" width="9.140625" style="4"/>
    <col min="1025" max="1025" width="7.42578125" style="4" customWidth="1"/>
    <col min="1026" max="1026" width="33.85546875" style="4" customWidth="1"/>
    <col min="1027" max="1027" width="11.5703125" style="4" customWidth="1"/>
    <col min="1028" max="1029" width="19.5703125" style="4" customWidth="1"/>
    <col min="1030" max="1030" width="11.5703125" style="4" customWidth="1"/>
    <col min="1031" max="1031" width="27.7109375" style="4" customWidth="1"/>
    <col min="1032" max="1037" width="0" style="4" hidden="1" customWidth="1"/>
    <col min="1038" max="1048" width="11" style="4" customWidth="1"/>
    <col min="1049" max="1050" width="8.7109375" style="4" customWidth="1"/>
    <col min="1051" max="1051" width="10.7109375" style="4" customWidth="1"/>
    <col min="1052" max="1056" width="8.7109375" style="4" customWidth="1"/>
    <col min="1057" max="1057" width="24.42578125" style="4" customWidth="1"/>
    <col min="1058" max="1058" width="9.140625" style="4" customWidth="1"/>
    <col min="1059" max="1060" width="12.85546875" style="4" customWidth="1"/>
    <col min="1061" max="1062" width="10.42578125" style="4" customWidth="1"/>
    <col min="1063" max="1065" width="9.140625" style="4"/>
    <col min="1066" max="1068" width="6.42578125" style="4" customWidth="1"/>
    <col min="1069" max="1280" width="9.140625" style="4"/>
    <col min="1281" max="1281" width="7.42578125" style="4" customWidth="1"/>
    <col min="1282" max="1282" width="33.85546875" style="4" customWidth="1"/>
    <col min="1283" max="1283" width="11.5703125" style="4" customWidth="1"/>
    <col min="1284" max="1285" width="19.5703125" style="4" customWidth="1"/>
    <col min="1286" max="1286" width="11.5703125" style="4" customWidth="1"/>
    <col min="1287" max="1287" width="27.7109375" style="4" customWidth="1"/>
    <col min="1288" max="1293" width="0" style="4" hidden="1" customWidth="1"/>
    <col min="1294" max="1304" width="11" style="4" customWidth="1"/>
    <col min="1305" max="1306" width="8.7109375" style="4" customWidth="1"/>
    <col min="1307" max="1307" width="10.7109375" style="4" customWidth="1"/>
    <col min="1308" max="1312" width="8.7109375" style="4" customWidth="1"/>
    <col min="1313" max="1313" width="24.42578125" style="4" customWidth="1"/>
    <col min="1314" max="1314" width="9.140625" style="4" customWidth="1"/>
    <col min="1315" max="1316" width="12.85546875" style="4" customWidth="1"/>
    <col min="1317" max="1318" width="10.42578125" style="4" customWidth="1"/>
    <col min="1319" max="1321" width="9.140625" style="4"/>
    <col min="1322" max="1324" width="6.42578125" style="4" customWidth="1"/>
    <col min="1325" max="1536" width="9.140625" style="4"/>
    <col min="1537" max="1537" width="7.42578125" style="4" customWidth="1"/>
    <col min="1538" max="1538" width="33.85546875" style="4" customWidth="1"/>
    <col min="1539" max="1539" width="11.5703125" style="4" customWidth="1"/>
    <col min="1540" max="1541" width="19.5703125" style="4" customWidth="1"/>
    <col min="1542" max="1542" width="11.5703125" style="4" customWidth="1"/>
    <col min="1543" max="1543" width="27.7109375" style="4" customWidth="1"/>
    <col min="1544" max="1549" width="0" style="4" hidden="1" customWidth="1"/>
    <col min="1550" max="1560" width="11" style="4" customWidth="1"/>
    <col min="1561" max="1562" width="8.7109375" style="4" customWidth="1"/>
    <col min="1563" max="1563" width="10.7109375" style="4" customWidth="1"/>
    <col min="1564" max="1568" width="8.7109375" style="4" customWidth="1"/>
    <col min="1569" max="1569" width="24.42578125" style="4" customWidth="1"/>
    <col min="1570" max="1570" width="9.140625" style="4" customWidth="1"/>
    <col min="1571" max="1572" width="12.85546875" style="4" customWidth="1"/>
    <col min="1573" max="1574" width="10.42578125" style="4" customWidth="1"/>
    <col min="1575" max="1577" width="9.140625" style="4"/>
    <col min="1578" max="1580" width="6.42578125" style="4" customWidth="1"/>
    <col min="1581" max="1792" width="9.140625" style="4"/>
    <col min="1793" max="1793" width="7.42578125" style="4" customWidth="1"/>
    <col min="1794" max="1794" width="33.85546875" style="4" customWidth="1"/>
    <col min="1795" max="1795" width="11.5703125" style="4" customWidth="1"/>
    <col min="1796" max="1797" width="19.5703125" style="4" customWidth="1"/>
    <col min="1798" max="1798" width="11.5703125" style="4" customWidth="1"/>
    <col min="1799" max="1799" width="27.7109375" style="4" customWidth="1"/>
    <col min="1800" max="1805" width="0" style="4" hidden="1" customWidth="1"/>
    <col min="1806" max="1816" width="11" style="4" customWidth="1"/>
    <col min="1817" max="1818" width="8.7109375" style="4" customWidth="1"/>
    <col min="1819" max="1819" width="10.7109375" style="4" customWidth="1"/>
    <col min="1820" max="1824" width="8.7109375" style="4" customWidth="1"/>
    <col min="1825" max="1825" width="24.42578125" style="4" customWidth="1"/>
    <col min="1826" max="1826" width="9.140625" style="4" customWidth="1"/>
    <col min="1827" max="1828" width="12.85546875" style="4" customWidth="1"/>
    <col min="1829" max="1830" width="10.42578125" style="4" customWidth="1"/>
    <col min="1831" max="1833" width="9.140625" style="4"/>
    <col min="1834" max="1836" width="6.42578125" style="4" customWidth="1"/>
    <col min="1837" max="2048" width="9.140625" style="4"/>
    <col min="2049" max="2049" width="7.42578125" style="4" customWidth="1"/>
    <col min="2050" max="2050" width="33.85546875" style="4" customWidth="1"/>
    <col min="2051" max="2051" width="11.5703125" style="4" customWidth="1"/>
    <col min="2052" max="2053" width="19.5703125" style="4" customWidth="1"/>
    <col min="2054" max="2054" width="11.5703125" style="4" customWidth="1"/>
    <col min="2055" max="2055" width="27.7109375" style="4" customWidth="1"/>
    <col min="2056" max="2061" width="0" style="4" hidden="1" customWidth="1"/>
    <col min="2062" max="2072" width="11" style="4" customWidth="1"/>
    <col min="2073" max="2074" width="8.7109375" style="4" customWidth="1"/>
    <col min="2075" max="2075" width="10.7109375" style="4" customWidth="1"/>
    <col min="2076" max="2080" width="8.7109375" style="4" customWidth="1"/>
    <col min="2081" max="2081" width="24.42578125" style="4" customWidth="1"/>
    <col min="2082" max="2082" width="9.140625" style="4" customWidth="1"/>
    <col min="2083" max="2084" width="12.85546875" style="4" customWidth="1"/>
    <col min="2085" max="2086" width="10.42578125" style="4" customWidth="1"/>
    <col min="2087" max="2089" width="9.140625" style="4"/>
    <col min="2090" max="2092" width="6.42578125" style="4" customWidth="1"/>
    <col min="2093" max="2304" width="9.140625" style="4"/>
    <col min="2305" max="2305" width="7.42578125" style="4" customWidth="1"/>
    <col min="2306" max="2306" width="33.85546875" style="4" customWidth="1"/>
    <col min="2307" max="2307" width="11.5703125" style="4" customWidth="1"/>
    <col min="2308" max="2309" width="19.5703125" style="4" customWidth="1"/>
    <col min="2310" max="2310" width="11.5703125" style="4" customWidth="1"/>
    <col min="2311" max="2311" width="27.7109375" style="4" customWidth="1"/>
    <col min="2312" max="2317" width="0" style="4" hidden="1" customWidth="1"/>
    <col min="2318" max="2328" width="11" style="4" customWidth="1"/>
    <col min="2329" max="2330" width="8.7109375" style="4" customWidth="1"/>
    <col min="2331" max="2331" width="10.7109375" style="4" customWidth="1"/>
    <col min="2332" max="2336" width="8.7109375" style="4" customWidth="1"/>
    <col min="2337" max="2337" width="24.42578125" style="4" customWidth="1"/>
    <col min="2338" max="2338" width="9.140625" style="4" customWidth="1"/>
    <col min="2339" max="2340" width="12.85546875" style="4" customWidth="1"/>
    <col min="2341" max="2342" width="10.42578125" style="4" customWidth="1"/>
    <col min="2343" max="2345" width="9.140625" style="4"/>
    <col min="2346" max="2348" width="6.42578125" style="4" customWidth="1"/>
    <col min="2349" max="2560" width="9.140625" style="4"/>
    <col min="2561" max="2561" width="7.42578125" style="4" customWidth="1"/>
    <col min="2562" max="2562" width="33.85546875" style="4" customWidth="1"/>
    <col min="2563" max="2563" width="11.5703125" style="4" customWidth="1"/>
    <col min="2564" max="2565" width="19.5703125" style="4" customWidth="1"/>
    <col min="2566" max="2566" width="11.5703125" style="4" customWidth="1"/>
    <col min="2567" max="2567" width="27.7109375" style="4" customWidth="1"/>
    <col min="2568" max="2573" width="0" style="4" hidden="1" customWidth="1"/>
    <col min="2574" max="2584" width="11" style="4" customWidth="1"/>
    <col min="2585" max="2586" width="8.7109375" style="4" customWidth="1"/>
    <col min="2587" max="2587" width="10.7109375" style="4" customWidth="1"/>
    <col min="2588" max="2592" width="8.7109375" style="4" customWidth="1"/>
    <col min="2593" max="2593" width="24.42578125" style="4" customWidth="1"/>
    <col min="2594" max="2594" width="9.140625" style="4" customWidth="1"/>
    <col min="2595" max="2596" width="12.85546875" style="4" customWidth="1"/>
    <col min="2597" max="2598" width="10.42578125" style="4" customWidth="1"/>
    <col min="2599" max="2601" width="9.140625" style="4"/>
    <col min="2602" max="2604" width="6.42578125" style="4" customWidth="1"/>
    <col min="2605" max="2816" width="9.140625" style="4"/>
    <col min="2817" max="2817" width="7.42578125" style="4" customWidth="1"/>
    <col min="2818" max="2818" width="33.85546875" style="4" customWidth="1"/>
    <col min="2819" max="2819" width="11.5703125" style="4" customWidth="1"/>
    <col min="2820" max="2821" width="19.5703125" style="4" customWidth="1"/>
    <col min="2822" max="2822" width="11.5703125" style="4" customWidth="1"/>
    <col min="2823" max="2823" width="27.7109375" style="4" customWidth="1"/>
    <col min="2824" max="2829" width="0" style="4" hidden="1" customWidth="1"/>
    <col min="2830" max="2840" width="11" style="4" customWidth="1"/>
    <col min="2841" max="2842" width="8.7109375" style="4" customWidth="1"/>
    <col min="2843" max="2843" width="10.7109375" style="4" customWidth="1"/>
    <col min="2844" max="2848" width="8.7109375" style="4" customWidth="1"/>
    <col min="2849" max="2849" width="24.42578125" style="4" customWidth="1"/>
    <col min="2850" max="2850" width="9.140625" style="4" customWidth="1"/>
    <col min="2851" max="2852" width="12.85546875" style="4" customWidth="1"/>
    <col min="2853" max="2854" width="10.42578125" style="4" customWidth="1"/>
    <col min="2855" max="2857" width="9.140625" style="4"/>
    <col min="2858" max="2860" width="6.42578125" style="4" customWidth="1"/>
    <col min="2861" max="3072" width="9.140625" style="4"/>
    <col min="3073" max="3073" width="7.42578125" style="4" customWidth="1"/>
    <col min="3074" max="3074" width="33.85546875" style="4" customWidth="1"/>
    <col min="3075" max="3075" width="11.5703125" style="4" customWidth="1"/>
    <col min="3076" max="3077" width="19.5703125" style="4" customWidth="1"/>
    <col min="3078" max="3078" width="11.5703125" style="4" customWidth="1"/>
    <col min="3079" max="3079" width="27.7109375" style="4" customWidth="1"/>
    <col min="3080" max="3085" width="0" style="4" hidden="1" customWidth="1"/>
    <col min="3086" max="3096" width="11" style="4" customWidth="1"/>
    <col min="3097" max="3098" width="8.7109375" style="4" customWidth="1"/>
    <col min="3099" max="3099" width="10.7109375" style="4" customWidth="1"/>
    <col min="3100" max="3104" width="8.7109375" style="4" customWidth="1"/>
    <col min="3105" max="3105" width="24.42578125" style="4" customWidth="1"/>
    <col min="3106" max="3106" width="9.140625" style="4" customWidth="1"/>
    <col min="3107" max="3108" width="12.85546875" style="4" customWidth="1"/>
    <col min="3109" max="3110" width="10.42578125" style="4" customWidth="1"/>
    <col min="3111" max="3113" width="9.140625" style="4"/>
    <col min="3114" max="3116" width="6.42578125" style="4" customWidth="1"/>
    <col min="3117" max="3328" width="9.140625" style="4"/>
    <col min="3329" max="3329" width="7.42578125" style="4" customWidth="1"/>
    <col min="3330" max="3330" width="33.85546875" style="4" customWidth="1"/>
    <col min="3331" max="3331" width="11.5703125" style="4" customWidth="1"/>
    <col min="3332" max="3333" width="19.5703125" style="4" customWidth="1"/>
    <col min="3334" max="3334" width="11.5703125" style="4" customWidth="1"/>
    <col min="3335" max="3335" width="27.7109375" style="4" customWidth="1"/>
    <col min="3336" max="3341" width="0" style="4" hidden="1" customWidth="1"/>
    <col min="3342" max="3352" width="11" style="4" customWidth="1"/>
    <col min="3353" max="3354" width="8.7109375" style="4" customWidth="1"/>
    <col min="3355" max="3355" width="10.7109375" style="4" customWidth="1"/>
    <col min="3356" max="3360" width="8.7109375" style="4" customWidth="1"/>
    <col min="3361" max="3361" width="24.42578125" style="4" customWidth="1"/>
    <col min="3362" max="3362" width="9.140625" style="4" customWidth="1"/>
    <col min="3363" max="3364" width="12.85546875" style="4" customWidth="1"/>
    <col min="3365" max="3366" width="10.42578125" style="4" customWidth="1"/>
    <col min="3367" max="3369" width="9.140625" style="4"/>
    <col min="3370" max="3372" width="6.42578125" style="4" customWidth="1"/>
    <col min="3373" max="3584" width="9.140625" style="4"/>
    <col min="3585" max="3585" width="7.42578125" style="4" customWidth="1"/>
    <col min="3586" max="3586" width="33.85546875" style="4" customWidth="1"/>
    <col min="3587" max="3587" width="11.5703125" style="4" customWidth="1"/>
    <col min="3588" max="3589" width="19.5703125" style="4" customWidth="1"/>
    <col min="3590" max="3590" width="11.5703125" style="4" customWidth="1"/>
    <col min="3591" max="3591" width="27.7109375" style="4" customWidth="1"/>
    <col min="3592" max="3597" width="0" style="4" hidden="1" customWidth="1"/>
    <col min="3598" max="3608" width="11" style="4" customWidth="1"/>
    <col min="3609" max="3610" width="8.7109375" style="4" customWidth="1"/>
    <col min="3611" max="3611" width="10.7109375" style="4" customWidth="1"/>
    <col min="3612" max="3616" width="8.7109375" style="4" customWidth="1"/>
    <col min="3617" max="3617" width="24.42578125" style="4" customWidth="1"/>
    <col min="3618" max="3618" width="9.140625" style="4" customWidth="1"/>
    <col min="3619" max="3620" width="12.85546875" style="4" customWidth="1"/>
    <col min="3621" max="3622" width="10.42578125" style="4" customWidth="1"/>
    <col min="3623" max="3625" width="9.140625" style="4"/>
    <col min="3626" max="3628" width="6.42578125" style="4" customWidth="1"/>
    <col min="3629" max="3840" width="9.140625" style="4"/>
    <col min="3841" max="3841" width="7.42578125" style="4" customWidth="1"/>
    <col min="3842" max="3842" width="33.85546875" style="4" customWidth="1"/>
    <col min="3843" max="3843" width="11.5703125" style="4" customWidth="1"/>
    <col min="3844" max="3845" width="19.5703125" style="4" customWidth="1"/>
    <col min="3846" max="3846" width="11.5703125" style="4" customWidth="1"/>
    <col min="3847" max="3847" width="27.7109375" style="4" customWidth="1"/>
    <col min="3848" max="3853" width="0" style="4" hidden="1" customWidth="1"/>
    <col min="3854" max="3864" width="11" style="4" customWidth="1"/>
    <col min="3865" max="3866" width="8.7109375" style="4" customWidth="1"/>
    <col min="3867" max="3867" width="10.7109375" style="4" customWidth="1"/>
    <col min="3868" max="3872" width="8.7109375" style="4" customWidth="1"/>
    <col min="3873" max="3873" width="24.42578125" style="4" customWidth="1"/>
    <col min="3874" max="3874" width="9.140625" style="4" customWidth="1"/>
    <col min="3875" max="3876" width="12.85546875" style="4" customWidth="1"/>
    <col min="3877" max="3878" width="10.42578125" style="4" customWidth="1"/>
    <col min="3879" max="3881" width="9.140625" style="4"/>
    <col min="3882" max="3884" width="6.42578125" style="4" customWidth="1"/>
    <col min="3885" max="4096" width="9.140625" style="4"/>
    <col min="4097" max="4097" width="7.42578125" style="4" customWidth="1"/>
    <col min="4098" max="4098" width="33.85546875" style="4" customWidth="1"/>
    <col min="4099" max="4099" width="11.5703125" style="4" customWidth="1"/>
    <col min="4100" max="4101" width="19.5703125" style="4" customWidth="1"/>
    <col min="4102" max="4102" width="11.5703125" style="4" customWidth="1"/>
    <col min="4103" max="4103" width="27.7109375" style="4" customWidth="1"/>
    <col min="4104" max="4109" width="0" style="4" hidden="1" customWidth="1"/>
    <col min="4110" max="4120" width="11" style="4" customWidth="1"/>
    <col min="4121" max="4122" width="8.7109375" style="4" customWidth="1"/>
    <col min="4123" max="4123" width="10.7109375" style="4" customWidth="1"/>
    <col min="4124" max="4128" width="8.7109375" style="4" customWidth="1"/>
    <col min="4129" max="4129" width="24.42578125" style="4" customWidth="1"/>
    <col min="4130" max="4130" width="9.140625" style="4" customWidth="1"/>
    <col min="4131" max="4132" width="12.85546875" style="4" customWidth="1"/>
    <col min="4133" max="4134" width="10.42578125" style="4" customWidth="1"/>
    <col min="4135" max="4137" width="9.140625" style="4"/>
    <col min="4138" max="4140" width="6.42578125" style="4" customWidth="1"/>
    <col min="4141" max="4352" width="9.140625" style="4"/>
    <col min="4353" max="4353" width="7.42578125" style="4" customWidth="1"/>
    <col min="4354" max="4354" width="33.85546875" style="4" customWidth="1"/>
    <col min="4355" max="4355" width="11.5703125" style="4" customWidth="1"/>
    <col min="4356" max="4357" width="19.5703125" style="4" customWidth="1"/>
    <col min="4358" max="4358" width="11.5703125" style="4" customWidth="1"/>
    <col min="4359" max="4359" width="27.7109375" style="4" customWidth="1"/>
    <col min="4360" max="4365" width="0" style="4" hidden="1" customWidth="1"/>
    <col min="4366" max="4376" width="11" style="4" customWidth="1"/>
    <col min="4377" max="4378" width="8.7109375" style="4" customWidth="1"/>
    <col min="4379" max="4379" width="10.7109375" style="4" customWidth="1"/>
    <col min="4380" max="4384" width="8.7109375" style="4" customWidth="1"/>
    <col min="4385" max="4385" width="24.42578125" style="4" customWidth="1"/>
    <col min="4386" max="4386" width="9.140625" style="4" customWidth="1"/>
    <col min="4387" max="4388" width="12.85546875" style="4" customWidth="1"/>
    <col min="4389" max="4390" width="10.42578125" style="4" customWidth="1"/>
    <col min="4391" max="4393" width="9.140625" style="4"/>
    <col min="4394" max="4396" width="6.42578125" style="4" customWidth="1"/>
    <col min="4397" max="4608" width="9.140625" style="4"/>
    <col min="4609" max="4609" width="7.42578125" style="4" customWidth="1"/>
    <col min="4610" max="4610" width="33.85546875" style="4" customWidth="1"/>
    <col min="4611" max="4611" width="11.5703125" style="4" customWidth="1"/>
    <col min="4612" max="4613" width="19.5703125" style="4" customWidth="1"/>
    <col min="4614" max="4614" width="11.5703125" style="4" customWidth="1"/>
    <col min="4615" max="4615" width="27.7109375" style="4" customWidth="1"/>
    <col min="4616" max="4621" width="0" style="4" hidden="1" customWidth="1"/>
    <col min="4622" max="4632" width="11" style="4" customWidth="1"/>
    <col min="4633" max="4634" width="8.7109375" style="4" customWidth="1"/>
    <col min="4635" max="4635" width="10.7109375" style="4" customWidth="1"/>
    <col min="4636" max="4640" width="8.7109375" style="4" customWidth="1"/>
    <col min="4641" max="4641" width="24.42578125" style="4" customWidth="1"/>
    <col min="4642" max="4642" width="9.140625" style="4" customWidth="1"/>
    <col min="4643" max="4644" width="12.85546875" style="4" customWidth="1"/>
    <col min="4645" max="4646" width="10.42578125" style="4" customWidth="1"/>
    <col min="4647" max="4649" width="9.140625" style="4"/>
    <col min="4650" max="4652" width="6.42578125" style="4" customWidth="1"/>
    <col min="4653" max="4864" width="9.140625" style="4"/>
    <col min="4865" max="4865" width="7.42578125" style="4" customWidth="1"/>
    <col min="4866" max="4866" width="33.85546875" style="4" customWidth="1"/>
    <col min="4867" max="4867" width="11.5703125" style="4" customWidth="1"/>
    <col min="4868" max="4869" width="19.5703125" style="4" customWidth="1"/>
    <col min="4870" max="4870" width="11.5703125" style="4" customWidth="1"/>
    <col min="4871" max="4871" width="27.7109375" style="4" customWidth="1"/>
    <col min="4872" max="4877" width="0" style="4" hidden="1" customWidth="1"/>
    <col min="4878" max="4888" width="11" style="4" customWidth="1"/>
    <col min="4889" max="4890" width="8.7109375" style="4" customWidth="1"/>
    <col min="4891" max="4891" width="10.7109375" style="4" customWidth="1"/>
    <col min="4892" max="4896" width="8.7109375" style="4" customWidth="1"/>
    <col min="4897" max="4897" width="24.42578125" style="4" customWidth="1"/>
    <col min="4898" max="4898" width="9.140625" style="4" customWidth="1"/>
    <col min="4899" max="4900" width="12.85546875" style="4" customWidth="1"/>
    <col min="4901" max="4902" width="10.42578125" style="4" customWidth="1"/>
    <col min="4903" max="4905" width="9.140625" style="4"/>
    <col min="4906" max="4908" width="6.42578125" style="4" customWidth="1"/>
    <col min="4909" max="5120" width="9.140625" style="4"/>
    <col min="5121" max="5121" width="7.42578125" style="4" customWidth="1"/>
    <col min="5122" max="5122" width="33.85546875" style="4" customWidth="1"/>
    <col min="5123" max="5123" width="11.5703125" style="4" customWidth="1"/>
    <col min="5124" max="5125" width="19.5703125" style="4" customWidth="1"/>
    <col min="5126" max="5126" width="11.5703125" style="4" customWidth="1"/>
    <col min="5127" max="5127" width="27.7109375" style="4" customWidth="1"/>
    <col min="5128" max="5133" width="0" style="4" hidden="1" customWidth="1"/>
    <col min="5134" max="5144" width="11" style="4" customWidth="1"/>
    <col min="5145" max="5146" width="8.7109375" style="4" customWidth="1"/>
    <col min="5147" max="5147" width="10.7109375" style="4" customWidth="1"/>
    <col min="5148" max="5152" width="8.7109375" style="4" customWidth="1"/>
    <col min="5153" max="5153" width="24.42578125" style="4" customWidth="1"/>
    <col min="5154" max="5154" width="9.140625" style="4" customWidth="1"/>
    <col min="5155" max="5156" width="12.85546875" style="4" customWidth="1"/>
    <col min="5157" max="5158" width="10.42578125" style="4" customWidth="1"/>
    <col min="5159" max="5161" width="9.140625" style="4"/>
    <col min="5162" max="5164" width="6.42578125" style="4" customWidth="1"/>
    <col min="5165" max="5376" width="9.140625" style="4"/>
    <col min="5377" max="5377" width="7.42578125" style="4" customWidth="1"/>
    <col min="5378" max="5378" width="33.85546875" style="4" customWidth="1"/>
    <col min="5379" max="5379" width="11.5703125" style="4" customWidth="1"/>
    <col min="5380" max="5381" width="19.5703125" style="4" customWidth="1"/>
    <col min="5382" max="5382" width="11.5703125" style="4" customWidth="1"/>
    <col min="5383" max="5383" width="27.7109375" style="4" customWidth="1"/>
    <col min="5384" max="5389" width="0" style="4" hidden="1" customWidth="1"/>
    <col min="5390" max="5400" width="11" style="4" customWidth="1"/>
    <col min="5401" max="5402" width="8.7109375" style="4" customWidth="1"/>
    <col min="5403" max="5403" width="10.7109375" style="4" customWidth="1"/>
    <col min="5404" max="5408" width="8.7109375" style="4" customWidth="1"/>
    <col min="5409" max="5409" width="24.42578125" style="4" customWidth="1"/>
    <col min="5410" max="5410" width="9.140625" style="4" customWidth="1"/>
    <col min="5411" max="5412" width="12.85546875" style="4" customWidth="1"/>
    <col min="5413" max="5414" width="10.42578125" style="4" customWidth="1"/>
    <col min="5415" max="5417" width="9.140625" style="4"/>
    <col min="5418" max="5420" width="6.42578125" style="4" customWidth="1"/>
    <col min="5421" max="5632" width="9.140625" style="4"/>
    <col min="5633" max="5633" width="7.42578125" style="4" customWidth="1"/>
    <col min="5634" max="5634" width="33.85546875" style="4" customWidth="1"/>
    <col min="5635" max="5635" width="11.5703125" style="4" customWidth="1"/>
    <col min="5636" max="5637" width="19.5703125" style="4" customWidth="1"/>
    <col min="5638" max="5638" width="11.5703125" style="4" customWidth="1"/>
    <col min="5639" max="5639" width="27.7109375" style="4" customWidth="1"/>
    <col min="5640" max="5645" width="0" style="4" hidden="1" customWidth="1"/>
    <col min="5646" max="5656" width="11" style="4" customWidth="1"/>
    <col min="5657" max="5658" width="8.7109375" style="4" customWidth="1"/>
    <col min="5659" max="5659" width="10.7109375" style="4" customWidth="1"/>
    <col min="5660" max="5664" width="8.7109375" style="4" customWidth="1"/>
    <col min="5665" max="5665" width="24.42578125" style="4" customWidth="1"/>
    <col min="5666" max="5666" width="9.140625" style="4" customWidth="1"/>
    <col min="5667" max="5668" width="12.85546875" style="4" customWidth="1"/>
    <col min="5669" max="5670" width="10.42578125" style="4" customWidth="1"/>
    <col min="5671" max="5673" width="9.140625" style="4"/>
    <col min="5674" max="5676" width="6.42578125" style="4" customWidth="1"/>
    <col min="5677" max="5888" width="9.140625" style="4"/>
    <col min="5889" max="5889" width="7.42578125" style="4" customWidth="1"/>
    <col min="5890" max="5890" width="33.85546875" style="4" customWidth="1"/>
    <col min="5891" max="5891" width="11.5703125" style="4" customWidth="1"/>
    <col min="5892" max="5893" width="19.5703125" style="4" customWidth="1"/>
    <col min="5894" max="5894" width="11.5703125" style="4" customWidth="1"/>
    <col min="5895" max="5895" width="27.7109375" style="4" customWidth="1"/>
    <col min="5896" max="5901" width="0" style="4" hidden="1" customWidth="1"/>
    <col min="5902" max="5912" width="11" style="4" customWidth="1"/>
    <col min="5913" max="5914" width="8.7109375" style="4" customWidth="1"/>
    <col min="5915" max="5915" width="10.7109375" style="4" customWidth="1"/>
    <col min="5916" max="5920" width="8.7109375" style="4" customWidth="1"/>
    <col min="5921" max="5921" width="24.42578125" style="4" customWidth="1"/>
    <col min="5922" max="5922" width="9.140625" style="4" customWidth="1"/>
    <col min="5923" max="5924" width="12.85546875" style="4" customWidth="1"/>
    <col min="5925" max="5926" width="10.42578125" style="4" customWidth="1"/>
    <col min="5927" max="5929" width="9.140625" style="4"/>
    <col min="5930" max="5932" width="6.42578125" style="4" customWidth="1"/>
    <col min="5933" max="6144" width="9.140625" style="4"/>
    <col min="6145" max="6145" width="7.42578125" style="4" customWidth="1"/>
    <col min="6146" max="6146" width="33.85546875" style="4" customWidth="1"/>
    <col min="6147" max="6147" width="11.5703125" style="4" customWidth="1"/>
    <col min="6148" max="6149" width="19.5703125" style="4" customWidth="1"/>
    <col min="6150" max="6150" width="11.5703125" style="4" customWidth="1"/>
    <col min="6151" max="6151" width="27.7109375" style="4" customWidth="1"/>
    <col min="6152" max="6157" width="0" style="4" hidden="1" customWidth="1"/>
    <col min="6158" max="6168" width="11" style="4" customWidth="1"/>
    <col min="6169" max="6170" width="8.7109375" style="4" customWidth="1"/>
    <col min="6171" max="6171" width="10.7109375" style="4" customWidth="1"/>
    <col min="6172" max="6176" width="8.7109375" style="4" customWidth="1"/>
    <col min="6177" max="6177" width="24.42578125" style="4" customWidth="1"/>
    <col min="6178" max="6178" width="9.140625" style="4" customWidth="1"/>
    <col min="6179" max="6180" width="12.85546875" style="4" customWidth="1"/>
    <col min="6181" max="6182" width="10.42578125" style="4" customWidth="1"/>
    <col min="6183" max="6185" width="9.140625" style="4"/>
    <col min="6186" max="6188" width="6.42578125" style="4" customWidth="1"/>
    <col min="6189" max="6400" width="9.140625" style="4"/>
    <col min="6401" max="6401" width="7.42578125" style="4" customWidth="1"/>
    <col min="6402" max="6402" width="33.85546875" style="4" customWidth="1"/>
    <col min="6403" max="6403" width="11.5703125" style="4" customWidth="1"/>
    <col min="6404" max="6405" width="19.5703125" style="4" customWidth="1"/>
    <col min="6406" max="6406" width="11.5703125" style="4" customWidth="1"/>
    <col min="6407" max="6407" width="27.7109375" style="4" customWidth="1"/>
    <col min="6408" max="6413" width="0" style="4" hidden="1" customWidth="1"/>
    <col min="6414" max="6424" width="11" style="4" customWidth="1"/>
    <col min="6425" max="6426" width="8.7109375" style="4" customWidth="1"/>
    <col min="6427" max="6427" width="10.7109375" style="4" customWidth="1"/>
    <col min="6428" max="6432" width="8.7109375" style="4" customWidth="1"/>
    <col min="6433" max="6433" width="24.42578125" style="4" customWidth="1"/>
    <col min="6434" max="6434" width="9.140625" style="4" customWidth="1"/>
    <col min="6435" max="6436" width="12.85546875" style="4" customWidth="1"/>
    <col min="6437" max="6438" width="10.42578125" style="4" customWidth="1"/>
    <col min="6439" max="6441" width="9.140625" style="4"/>
    <col min="6442" max="6444" width="6.42578125" style="4" customWidth="1"/>
    <col min="6445" max="6656" width="9.140625" style="4"/>
    <col min="6657" max="6657" width="7.42578125" style="4" customWidth="1"/>
    <col min="6658" max="6658" width="33.85546875" style="4" customWidth="1"/>
    <col min="6659" max="6659" width="11.5703125" style="4" customWidth="1"/>
    <col min="6660" max="6661" width="19.5703125" style="4" customWidth="1"/>
    <col min="6662" max="6662" width="11.5703125" style="4" customWidth="1"/>
    <col min="6663" max="6663" width="27.7109375" style="4" customWidth="1"/>
    <col min="6664" max="6669" width="0" style="4" hidden="1" customWidth="1"/>
    <col min="6670" max="6680" width="11" style="4" customWidth="1"/>
    <col min="6681" max="6682" width="8.7109375" style="4" customWidth="1"/>
    <col min="6683" max="6683" width="10.7109375" style="4" customWidth="1"/>
    <col min="6684" max="6688" width="8.7109375" style="4" customWidth="1"/>
    <col min="6689" max="6689" width="24.42578125" style="4" customWidth="1"/>
    <col min="6690" max="6690" width="9.140625" style="4" customWidth="1"/>
    <col min="6691" max="6692" width="12.85546875" style="4" customWidth="1"/>
    <col min="6693" max="6694" width="10.42578125" style="4" customWidth="1"/>
    <col min="6695" max="6697" width="9.140625" style="4"/>
    <col min="6698" max="6700" width="6.42578125" style="4" customWidth="1"/>
    <col min="6701" max="6912" width="9.140625" style="4"/>
    <col min="6913" max="6913" width="7.42578125" style="4" customWidth="1"/>
    <col min="6914" max="6914" width="33.85546875" style="4" customWidth="1"/>
    <col min="6915" max="6915" width="11.5703125" style="4" customWidth="1"/>
    <col min="6916" max="6917" width="19.5703125" style="4" customWidth="1"/>
    <col min="6918" max="6918" width="11.5703125" style="4" customWidth="1"/>
    <col min="6919" max="6919" width="27.7109375" style="4" customWidth="1"/>
    <col min="6920" max="6925" width="0" style="4" hidden="1" customWidth="1"/>
    <col min="6926" max="6936" width="11" style="4" customWidth="1"/>
    <col min="6937" max="6938" width="8.7109375" style="4" customWidth="1"/>
    <col min="6939" max="6939" width="10.7109375" style="4" customWidth="1"/>
    <col min="6940" max="6944" width="8.7109375" style="4" customWidth="1"/>
    <col min="6945" max="6945" width="24.42578125" style="4" customWidth="1"/>
    <col min="6946" max="6946" width="9.140625" style="4" customWidth="1"/>
    <col min="6947" max="6948" width="12.85546875" style="4" customWidth="1"/>
    <col min="6949" max="6950" width="10.42578125" style="4" customWidth="1"/>
    <col min="6951" max="6953" width="9.140625" style="4"/>
    <col min="6954" max="6956" width="6.42578125" style="4" customWidth="1"/>
    <col min="6957" max="7168" width="9.140625" style="4"/>
    <col min="7169" max="7169" width="7.42578125" style="4" customWidth="1"/>
    <col min="7170" max="7170" width="33.85546875" style="4" customWidth="1"/>
    <col min="7171" max="7171" width="11.5703125" style="4" customWidth="1"/>
    <col min="7172" max="7173" width="19.5703125" style="4" customWidth="1"/>
    <col min="7174" max="7174" width="11.5703125" style="4" customWidth="1"/>
    <col min="7175" max="7175" width="27.7109375" style="4" customWidth="1"/>
    <col min="7176" max="7181" width="0" style="4" hidden="1" customWidth="1"/>
    <col min="7182" max="7192" width="11" style="4" customWidth="1"/>
    <col min="7193" max="7194" width="8.7109375" style="4" customWidth="1"/>
    <col min="7195" max="7195" width="10.7109375" style="4" customWidth="1"/>
    <col min="7196" max="7200" width="8.7109375" style="4" customWidth="1"/>
    <col min="7201" max="7201" width="24.42578125" style="4" customWidth="1"/>
    <col min="7202" max="7202" width="9.140625" style="4" customWidth="1"/>
    <col min="7203" max="7204" width="12.85546875" style="4" customWidth="1"/>
    <col min="7205" max="7206" width="10.42578125" style="4" customWidth="1"/>
    <col min="7207" max="7209" width="9.140625" style="4"/>
    <col min="7210" max="7212" width="6.42578125" style="4" customWidth="1"/>
    <col min="7213" max="7424" width="9.140625" style="4"/>
    <col min="7425" max="7425" width="7.42578125" style="4" customWidth="1"/>
    <col min="7426" max="7426" width="33.85546875" style="4" customWidth="1"/>
    <col min="7427" max="7427" width="11.5703125" style="4" customWidth="1"/>
    <col min="7428" max="7429" width="19.5703125" style="4" customWidth="1"/>
    <col min="7430" max="7430" width="11.5703125" style="4" customWidth="1"/>
    <col min="7431" max="7431" width="27.7109375" style="4" customWidth="1"/>
    <col min="7432" max="7437" width="0" style="4" hidden="1" customWidth="1"/>
    <col min="7438" max="7448" width="11" style="4" customWidth="1"/>
    <col min="7449" max="7450" width="8.7109375" style="4" customWidth="1"/>
    <col min="7451" max="7451" width="10.7109375" style="4" customWidth="1"/>
    <col min="7452" max="7456" width="8.7109375" style="4" customWidth="1"/>
    <col min="7457" max="7457" width="24.42578125" style="4" customWidth="1"/>
    <col min="7458" max="7458" width="9.140625" style="4" customWidth="1"/>
    <col min="7459" max="7460" width="12.85546875" style="4" customWidth="1"/>
    <col min="7461" max="7462" width="10.42578125" style="4" customWidth="1"/>
    <col min="7463" max="7465" width="9.140625" style="4"/>
    <col min="7466" max="7468" width="6.42578125" style="4" customWidth="1"/>
    <col min="7469" max="7680" width="9.140625" style="4"/>
    <col min="7681" max="7681" width="7.42578125" style="4" customWidth="1"/>
    <col min="7682" max="7682" width="33.85546875" style="4" customWidth="1"/>
    <col min="7683" max="7683" width="11.5703125" style="4" customWidth="1"/>
    <col min="7684" max="7685" width="19.5703125" style="4" customWidth="1"/>
    <col min="7686" max="7686" width="11.5703125" style="4" customWidth="1"/>
    <col min="7687" max="7687" width="27.7109375" style="4" customWidth="1"/>
    <col min="7688" max="7693" width="0" style="4" hidden="1" customWidth="1"/>
    <col min="7694" max="7704" width="11" style="4" customWidth="1"/>
    <col min="7705" max="7706" width="8.7109375" style="4" customWidth="1"/>
    <col min="7707" max="7707" width="10.7109375" style="4" customWidth="1"/>
    <col min="7708" max="7712" width="8.7109375" style="4" customWidth="1"/>
    <col min="7713" max="7713" width="24.42578125" style="4" customWidth="1"/>
    <col min="7714" max="7714" width="9.140625" style="4" customWidth="1"/>
    <col min="7715" max="7716" width="12.85546875" style="4" customWidth="1"/>
    <col min="7717" max="7718" width="10.42578125" style="4" customWidth="1"/>
    <col min="7719" max="7721" width="9.140625" style="4"/>
    <col min="7722" max="7724" width="6.42578125" style="4" customWidth="1"/>
    <col min="7725" max="7936" width="9.140625" style="4"/>
    <col min="7937" max="7937" width="7.42578125" style="4" customWidth="1"/>
    <col min="7938" max="7938" width="33.85546875" style="4" customWidth="1"/>
    <col min="7939" max="7939" width="11.5703125" style="4" customWidth="1"/>
    <col min="7940" max="7941" width="19.5703125" style="4" customWidth="1"/>
    <col min="7942" max="7942" width="11.5703125" style="4" customWidth="1"/>
    <col min="7943" max="7943" width="27.7109375" style="4" customWidth="1"/>
    <col min="7944" max="7949" width="0" style="4" hidden="1" customWidth="1"/>
    <col min="7950" max="7960" width="11" style="4" customWidth="1"/>
    <col min="7961" max="7962" width="8.7109375" style="4" customWidth="1"/>
    <col min="7963" max="7963" width="10.7109375" style="4" customWidth="1"/>
    <col min="7964" max="7968" width="8.7109375" style="4" customWidth="1"/>
    <col min="7969" max="7969" width="24.42578125" style="4" customWidth="1"/>
    <col min="7970" max="7970" width="9.140625" style="4" customWidth="1"/>
    <col min="7971" max="7972" width="12.85546875" style="4" customWidth="1"/>
    <col min="7973" max="7974" width="10.42578125" style="4" customWidth="1"/>
    <col min="7975" max="7977" width="9.140625" style="4"/>
    <col min="7978" max="7980" width="6.42578125" style="4" customWidth="1"/>
    <col min="7981" max="8192" width="9.140625" style="4"/>
    <col min="8193" max="8193" width="7.42578125" style="4" customWidth="1"/>
    <col min="8194" max="8194" width="33.85546875" style="4" customWidth="1"/>
    <col min="8195" max="8195" width="11.5703125" style="4" customWidth="1"/>
    <col min="8196" max="8197" width="19.5703125" style="4" customWidth="1"/>
    <col min="8198" max="8198" width="11.5703125" style="4" customWidth="1"/>
    <col min="8199" max="8199" width="27.7109375" style="4" customWidth="1"/>
    <col min="8200" max="8205" width="0" style="4" hidden="1" customWidth="1"/>
    <col min="8206" max="8216" width="11" style="4" customWidth="1"/>
    <col min="8217" max="8218" width="8.7109375" style="4" customWidth="1"/>
    <col min="8219" max="8219" width="10.7109375" style="4" customWidth="1"/>
    <col min="8220" max="8224" width="8.7109375" style="4" customWidth="1"/>
    <col min="8225" max="8225" width="24.42578125" style="4" customWidth="1"/>
    <col min="8226" max="8226" width="9.140625" style="4" customWidth="1"/>
    <col min="8227" max="8228" width="12.85546875" style="4" customWidth="1"/>
    <col min="8229" max="8230" width="10.42578125" style="4" customWidth="1"/>
    <col min="8231" max="8233" width="9.140625" style="4"/>
    <col min="8234" max="8236" width="6.42578125" style="4" customWidth="1"/>
    <col min="8237" max="8448" width="9.140625" style="4"/>
    <col min="8449" max="8449" width="7.42578125" style="4" customWidth="1"/>
    <col min="8450" max="8450" width="33.85546875" style="4" customWidth="1"/>
    <col min="8451" max="8451" width="11.5703125" style="4" customWidth="1"/>
    <col min="8452" max="8453" width="19.5703125" style="4" customWidth="1"/>
    <col min="8454" max="8454" width="11.5703125" style="4" customWidth="1"/>
    <col min="8455" max="8455" width="27.7109375" style="4" customWidth="1"/>
    <col min="8456" max="8461" width="0" style="4" hidden="1" customWidth="1"/>
    <col min="8462" max="8472" width="11" style="4" customWidth="1"/>
    <col min="8473" max="8474" width="8.7109375" style="4" customWidth="1"/>
    <col min="8475" max="8475" width="10.7109375" style="4" customWidth="1"/>
    <col min="8476" max="8480" width="8.7109375" style="4" customWidth="1"/>
    <col min="8481" max="8481" width="24.42578125" style="4" customWidth="1"/>
    <col min="8482" max="8482" width="9.140625" style="4" customWidth="1"/>
    <col min="8483" max="8484" width="12.85546875" style="4" customWidth="1"/>
    <col min="8485" max="8486" width="10.42578125" style="4" customWidth="1"/>
    <col min="8487" max="8489" width="9.140625" style="4"/>
    <col min="8490" max="8492" width="6.42578125" style="4" customWidth="1"/>
    <col min="8493" max="8704" width="9.140625" style="4"/>
    <col min="8705" max="8705" width="7.42578125" style="4" customWidth="1"/>
    <col min="8706" max="8706" width="33.85546875" style="4" customWidth="1"/>
    <col min="8707" max="8707" width="11.5703125" style="4" customWidth="1"/>
    <col min="8708" max="8709" width="19.5703125" style="4" customWidth="1"/>
    <col min="8710" max="8710" width="11.5703125" style="4" customWidth="1"/>
    <col min="8711" max="8711" width="27.7109375" style="4" customWidth="1"/>
    <col min="8712" max="8717" width="0" style="4" hidden="1" customWidth="1"/>
    <col min="8718" max="8728" width="11" style="4" customWidth="1"/>
    <col min="8729" max="8730" width="8.7109375" style="4" customWidth="1"/>
    <col min="8731" max="8731" width="10.7109375" style="4" customWidth="1"/>
    <col min="8732" max="8736" width="8.7109375" style="4" customWidth="1"/>
    <col min="8737" max="8737" width="24.42578125" style="4" customWidth="1"/>
    <col min="8738" max="8738" width="9.140625" style="4" customWidth="1"/>
    <col min="8739" max="8740" width="12.85546875" style="4" customWidth="1"/>
    <col min="8741" max="8742" width="10.42578125" style="4" customWidth="1"/>
    <col min="8743" max="8745" width="9.140625" style="4"/>
    <col min="8746" max="8748" width="6.42578125" style="4" customWidth="1"/>
    <col min="8749" max="8960" width="9.140625" style="4"/>
    <col min="8961" max="8961" width="7.42578125" style="4" customWidth="1"/>
    <col min="8962" max="8962" width="33.85546875" style="4" customWidth="1"/>
    <col min="8963" max="8963" width="11.5703125" style="4" customWidth="1"/>
    <col min="8964" max="8965" width="19.5703125" style="4" customWidth="1"/>
    <col min="8966" max="8966" width="11.5703125" style="4" customWidth="1"/>
    <col min="8967" max="8967" width="27.7109375" style="4" customWidth="1"/>
    <col min="8968" max="8973" width="0" style="4" hidden="1" customWidth="1"/>
    <col min="8974" max="8984" width="11" style="4" customWidth="1"/>
    <col min="8985" max="8986" width="8.7109375" style="4" customWidth="1"/>
    <col min="8987" max="8987" width="10.7109375" style="4" customWidth="1"/>
    <col min="8988" max="8992" width="8.7109375" style="4" customWidth="1"/>
    <col min="8993" max="8993" width="24.42578125" style="4" customWidth="1"/>
    <col min="8994" max="8994" width="9.140625" style="4" customWidth="1"/>
    <col min="8995" max="8996" width="12.85546875" style="4" customWidth="1"/>
    <col min="8997" max="8998" width="10.42578125" style="4" customWidth="1"/>
    <col min="8999" max="9001" width="9.140625" style="4"/>
    <col min="9002" max="9004" width="6.42578125" style="4" customWidth="1"/>
    <col min="9005" max="9216" width="9.140625" style="4"/>
    <col min="9217" max="9217" width="7.42578125" style="4" customWidth="1"/>
    <col min="9218" max="9218" width="33.85546875" style="4" customWidth="1"/>
    <col min="9219" max="9219" width="11.5703125" style="4" customWidth="1"/>
    <col min="9220" max="9221" width="19.5703125" style="4" customWidth="1"/>
    <col min="9222" max="9222" width="11.5703125" style="4" customWidth="1"/>
    <col min="9223" max="9223" width="27.7109375" style="4" customWidth="1"/>
    <col min="9224" max="9229" width="0" style="4" hidden="1" customWidth="1"/>
    <col min="9230" max="9240" width="11" style="4" customWidth="1"/>
    <col min="9241" max="9242" width="8.7109375" style="4" customWidth="1"/>
    <col min="9243" max="9243" width="10.7109375" style="4" customWidth="1"/>
    <col min="9244" max="9248" width="8.7109375" style="4" customWidth="1"/>
    <col min="9249" max="9249" width="24.42578125" style="4" customWidth="1"/>
    <col min="9250" max="9250" width="9.140625" style="4" customWidth="1"/>
    <col min="9251" max="9252" width="12.85546875" style="4" customWidth="1"/>
    <col min="9253" max="9254" width="10.42578125" style="4" customWidth="1"/>
    <col min="9255" max="9257" width="9.140625" style="4"/>
    <col min="9258" max="9260" width="6.42578125" style="4" customWidth="1"/>
    <col min="9261" max="9472" width="9.140625" style="4"/>
    <col min="9473" max="9473" width="7.42578125" style="4" customWidth="1"/>
    <col min="9474" max="9474" width="33.85546875" style="4" customWidth="1"/>
    <col min="9475" max="9475" width="11.5703125" style="4" customWidth="1"/>
    <col min="9476" max="9477" width="19.5703125" style="4" customWidth="1"/>
    <col min="9478" max="9478" width="11.5703125" style="4" customWidth="1"/>
    <col min="9479" max="9479" width="27.7109375" style="4" customWidth="1"/>
    <col min="9480" max="9485" width="0" style="4" hidden="1" customWidth="1"/>
    <col min="9486" max="9496" width="11" style="4" customWidth="1"/>
    <col min="9497" max="9498" width="8.7109375" style="4" customWidth="1"/>
    <col min="9499" max="9499" width="10.7109375" style="4" customWidth="1"/>
    <col min="9500" max="9504" width="8.7109375" style="4" customWidth="1"/>
    <col min="9505" max="9505" width="24.42578125" style="4" customWidth="1"/>
    <col min="9506" max="9506" width="9.140625" style="4" customWidth="1"/>
    <col min="9507" max="9508" width="12.85546875" style="4" customWidth="1"/>
    <col min="9509" max="9510" width="10.42578125" style="4" customWidth="1"/>
    <col min="9511" max="9513" width="9.140625" style="4"/>
    <col min="9514" max="9516" width="6.42578125" style="4" customWidth="1"/>
    <col min="9517" max="9728" width="9.140625" style="4"/>
    <col min="9729" max="9729" width="7.42578125" style="4" customWidth="1"/>
    <col min="9730" max="9730" width="33.85546875" style="4" customWidth="1"/>
    <col min="9731" max="9731" width="11.5703125" style="4" customWidth="1"/>
    <col min="9732" max="9733" width="19.5703125" style="4" customWidth="1"/>
    <col min="9734" max="9734" width="11.5703125" style="4" customWidth="1"/>
    <col min="9735" max="9735" width="27.7109375" style="4" customWidth="1"/>
    <col min="9736" max="9741" width="0" style="4" hidden="1" customWidth="1"/>
    <col min="9742" max="9752" width="11" style="4" customWidth="1"/>
    <col min="9753" max="9754" width="8.7109375" style="4" customWidth="1"/>
    <col min="9755" max="9755" width="10.7109375" style="4" customWidth="1"/>
    <col min="9756" max="9760" width="8.7109375" style="4" customWidth="1"/>
    <col min="9761" max="9761" width="24.42578125" style="4" customWidth="1"/>
    <col min="9762" max="9762" width="9.140625" style="4" customWidth="1"/>
    <col min="9763" max="9764" width="12.85546875" style="4" customWidth="1"/>
    <col min="9765" max="9766" width="10.42578125" style="4" customWidth="1"/>
    <col min="9767" max="9769" width="9.140625" style="4"/>
    <col min="9770" max="9772" width="6.42578125" style="4" customWidth="1"/>
    <col min="9773" max="9984" width="9.140625" style="4"/>
    <col min="9985" max="9985" width="7.42578125" style="4" customWidth="1"/>
    <col min="9986" max="9986" width="33.85546875" style="4" customWidth="1"/>
    <col min="9987" max="9987" width="11.5703125" style="4" customWidth="1"/>
    <col min="9988" max="9989" width="19.5703125" style="4" customWidth="1"/>
    <col min="9990" max="9990" width="11.5703125" style="4" customWidth="1"/>
    <col min="9991" max="9991" width="27.7109375" style="4" customWidth="1"/>
    <col min="9992" max="9997" width="0" style="4" hidden="1" customWidth="1"/>
    <col min="9998" max="10008" width="11" style="4" customWidth="1"/>
    <col min="10009" max="10010" width="8.7109375" style="4" customWidth="1"/>
    <col min="10011" max="10011" width="10.7109375" style="4" customWidth="1"/>
    <col min="10012" max="10016" width="8.7109375" style="4" customWidth="1"/>
    <col min="10017" max="10017" width="24.42578125" style="4" customWidth="1"/>
    <col min="10018" max="10018" width="9.140625" style="4" customWidth="1"/>
    <col min="10019" max="10020" width="12.85546875" style="4" customWidth="1"/>
    <col min="10021" max="10022" width="10.42578125" style="4" customWidth="1"/>
    <col min="10023" max="10025" width="9.140625" style="4"/>
    <col min="10026" max="10028" width="6.42578125" style="4" customWidth="1"/>
    <col min="10029" max="10240" width="9.140625" style="4"/>
    <col min="10241" max="10241" width="7.42578125" style="4" customWidth="1"/>
    <col min="10242" max="10242" width="33.85546875" style="4" customWidth="1"/>
    <col min="10243" max="10243" width="11.5703125" style="4" customWidth="1"/>
    <col min="10244" max="10245" width="19.5703125" style="4" customWidth="1"/>
    <col min="10246" max="10246" width="11.5703125" style="4" customWidth="1"/>
    <col min="10247" max="10247" width="27.7109375" style="4" customWidth="1"/>
    <col min="10248" max="10253" width="0" style="4" hidden="1" customWidth="1"/>
    <col min="10254" max="10264" width="11" style="4" customWidth="1"/>
    <col min="10265" max="10266" width="8.7109375" style="4" customWidth="1"/>
    <col min="10267" max="10267" width="10.7109375" style="4" customWidth="1"/>
    <col min="10268" max="10272" width="8.7109375" style="4" customWidth="1"/>
    <col min="10273" max="10273" width="24.42578125" style="4" customWidth="1"/>
    <col min="10274" max="10274" width="9.140625" style="4" customWidth="1"/>
    <col min="10275" max="10276" width="12.85546875" style="4" customWidth="1"/>
    <col min="10277" max="10278" width="10.42578125" style="4" customWidth="1"/>
    <col min="10279" max="10281" width="9.140625" style="4"/>
    <col min="10282" max="10284" width="6.42578125" style="4" customWidth="1"/>
    <col min="10285" max="10496" width="9.140625" style="4"/>
    <col min="10497" max="10497" width="7.42578125" style="4" customWidth="1"/>
    <col min="10498" max="10498" width="33.85546875" style="4" customWidth="1"/>
    <col min="10499" max="10499" width="11.5703125" style="4" customWidth="1"/>
    <col min="10500" max="10501" width="19.5703125" style="4" customWidth="1"/>
    <col min="10502" max="10502" width="11.5703125" style="4" customWidth="1"/>
    <col min="10503" max="10503" width="27.7109375" style="4" customWidth="1"/>
    <col min="10504" max="10509" width="0" style="4" hidden="1" customWidth="1"/>
    <col min="10510" max="10520" width="11" style="4" customWidth="1"/>
    <col min="10521" max="10522" width="8.7109375" style="4" customWidth="1"/>
    <col min="10523" max="10523" width="10.7109375" style="4" customWidth="1"/>
    <col min="10524" max="10528" width="8.7109375" style="4" customWidth="1"/>
    <col min="10529" max="10529" width="24.42578125" style="4" customWidth="1"/>
    <col min="10530" max="10530" width="9.140625" style="4" customWidth="1"/>
    <col min="10531" max="10532" width="12.85546875" style="4" customWidth="1"/>
    <col min="10533" max="10534" width="10.42578125" style="4" customWidth="1"/>
    <col min="10535" max="10537" width="9.140625" style="4"/>
    <col min="10538" max="10540" width="6.42578125" style="4" customWidth="1"/>
    <col min="10541" max="10752" width="9.140625" style="4"/>
    <col min="10753" max="10753" width="7.42578125" style="4" customWidth="1"/>
    <col min="10754" max="10754" width="33.85546875" style="4" customWidth="1"/>
    <col min="10755" max="10755" width="11.5703125" style="4" customWidth="1"/>
    <col min="10756" max="10757" width="19.5703125" style="4" customWidth="1"/>
    <col min="10758" max="10758" width="11.5703125" style="4" customWidth="1"/>
    <col min="10759" max="10759" width="27.7109375" style="4" customWidth="1"/>
    <col min="10760" max="10765" width="0" style="4" hidden="1" customWidth="1"/>
    <col min="10766" max="10776" width="11" style="4" customWidth="1"/>
    <col min="10777" max="10778" width="8.7109375" style="4" customWidth="1"/>
    <col min="10779" max="10779" width="10.7109375" style="4" customWidth="1"/>
    <col min="10780" max="10784" width="8.7109375" style="4" customWidth="1"/>
    <col min="10785" max="10785" width="24.42578125" style="4" customWidth="1"/>
    <col min="10786" max="10786" width="9.140625" style="4" customWidth="1"/>
    <col min="10787" max="10788" width="12.85546875" style="4" customWidth="1"/>
    <col min="10789" max="10790" width="10.42578125" style="4" customWidth="1"/>
    <col min="10791" max="10793" width="9.140625" style="4"/>
    <col min="10794" max="10796" width="6.42578125" style="4" customWidth="1"/>
    <col min="10797" max="11008" width="9.140625" style="4"/>
    <col min="11009" max="11009" width="7.42578125" style="4" customWidth="1"/>
    <col min="11010" max="11010" width="33.85546875" style="4" customWidth="1"/>
    <col min="11011" max="11011" width="11.5703125" style="4" customWidth="1"/>
    <col min="11012" max="11013" width="19.5703125" style="4" customWidth="1"/>
    <col min="11014" max="11014" width="11.5703125" style="4" customWidth="1"/>
    <col min="11015" max="11015" width="27.7109375" style="4" customWidth="1"/>
    <col min="11016" max="11021" width="0" style="4" hidden="1" customWidth="1"/>
    <col min="11022" max="11032" width="11" style="4" customWidth="1"/>
    <col min="11033" max="11034" width="8.7109375" style="4" customWidth="1"/>
    <col min="11035" max="11035" width="10.7109375" style="4" customWidth="1"/>
    <col min="11036" max="11040" width="8.7109375" style="4" customWidth="1"/>
    <col min="11041" max="11041" width="24.42578125" style="4" customWidth="1"/>
    <col min="11042" max="11042" width="9.140625" style="4" customWidth="1"/>
    <col min="11043" max="11044" width="12.85546875" style="4" customWidth="1"/>
    <col min="11045" max="11046" width="10.42578125" style="4" customWidth="1"/>
    <col min="11047" max="11049" width="9.140625" style="4"/>
    <col min="11050" max="11052" width="6.42578125" style="4" customWidth="1"/>
    <col min="11053" max="11264" width="9.140625" style="4"/>
    <col min="11265" max="11265" width="7.42578125" style="4" customWidth="1"/>
    <col min="11266" max="11266" width="33.85546875" style="4" customWidth="1"/>
    <col min="11267" max="11267" width="11.5703125" style="4" customWidth="1"/>
    <col min="11268" max="11269" width="19.5703125" style="4" customWidth="1"/>
    <col min="11270" max="11270" width="11.5703125" style="4" customWidth="1"/>
    <col min="11271" max="11271" width="27.7109375" style="4" customWidth="1"/>
    <col min="11272" max="11277" width="0" style="4" hidden="1" customWidth="1"/>
    <col min="11278" max="11288" width="11" style="4" customWidth="1"/>
    <col min="11289" max="11290" width="8.7109375" style="4" customWidth="1"/>
    <col min="11291" max="11291" width="10.7109375" style="4" customWidth="1"/>
    <col min="11292" max="11296" width="8.7109375" style="4" customWidth="1"/>
    <col min="11297" max="11297" width="24.42578125" style="4" customWidth="1"/>
    <col min="11298" max="11298" width="9.140625" style="4" customWidth="1"/>
    <col min="11299" max="11300" width="12.85546875" style="4" customWidth="1"/>
    <col min="11301" max="11302" width="10.42578125" style="4" customWidth="1"/>
    <col min="11303" max="11305" width="9.140625" style="4"/>
    <col min="11306" max="11308" width="6.42578125" style="4" customWidth="1"/>
    <col min="11309" max="11520" width="9.140625" style="4"/>
    <col min="11521" max="11521" width="7.42578125" style="4" customWidth="1"/>
    <col min="11522" max="11522" width="33.85546875" style="4" customWidth="1"/>
    <col min="11523" max="11523" width="11.5703125" style="4" customWidth="1"/>
    <col min="11524" max="11525" width="19.5703125" style="4" customWidth="1"/>
    <col min="11526" max="11526" width="11.5703125" style="4" customWidth="1"/>
    <col min="11527" max="11527" width="27.7109375" style="4" customWidth="1"/>
    <col min="11528" max="11533" width="0" style="4" hidden="1" customWidth="1"/>
    <col min="11534" max="11544" width="11" style="4" customWidth="1"/>
    <col min="11545" max="11546" width="8.7109375" style="4" customWidth="1"/>
    <col min="11547" max="11547" width="10.7109375" style="4" customWidth="1"/>
    <col min="11548" max="11552" width="8.7109375" style="4" customWidth="1"/>
    <col min="11553" max="11553" width="24.42578125" style="4" customWidth="1"/>
    <col min="11554" max="11554" width="9.140625" style="4" customWidth="1"/>
    <col min="11555" max="11556" width="12.85546875" style="4" customWidth="1"/>
    <col min="11557" max="11558" width="10.42578125" style="4" customWidth="1"/>
    <col min="11559" max="11561" width="9.140625" style="4"/>
    <col min="11562" max="11564" width="6.42578125" style="4" customWidth="1"/>
    <col min="11565" max="11776" width="9.140625" style="4"/>
    <col min="11777" max="11777" width="7.42578125" style="4" customWidth="1"/>
    <col min="11778" max="11778" width="33.85546875" style="4" customWidth="1"/>
    <col min="11779" max="11779" width="11.5703125" style="4" customWidth="1"/>
    <col min="11780" max="11781" width="19.5703125" style="4" customWidth="1"/>
    <col min="11782" max="11782" width="11.5703125" style="4" customWidth="1"/>
    <col min="11783" max="11783" width="27.7109375" style="4" customWidth="1"/>
    <col min="11784" max="11789" width="0" style="4" hidden="1" customWidth="1"/>
    <col min="11790" max="11800" width="11" style="4" customWidth="1"/>
    <col min="11801" max="11802" width="8.7109375" style="4" customWidth="1"/>
    <col min="11803" max="11803" width="10.7109375" style="4" customWidth="1"/>
    <col min="11804" max="11808" width="8.7109375" style="4" customWidth="1"/>
    <col min="11809" max="11809" width="24.42578125" style="4" customWidth="1"/>
    <col min="11810" max="11810" width="9.140625" style="4" customWidth="1"/>
    <col min="11811" max="11812" width="12.85546875" style="4" customWidth="1"/>
    <col min="11813" max="11814" width="10.42578125" style="4" customWidth="1"/>
    <col min="11815" max="11817" width="9.140625" style="4"/>
    <col min="11818" max="11820" width="6.42578125" style="4" customWidth="1"/>
    <col min="11821" max="12032" width="9.140625" style="4"/>
    <col min="12033" max="12033" width="7.42578125" style="4" customWidth="1"/>
    <col min="12034" max="12034" width="33.85546875" style="4" customWidth="1"/>
    <col min="12035" max="12035" width="11.5703125" style="4" customWidth="1"/>
    <col min="12036" max="12037" width="19.5703125" style="4" customWidth="1"/>
    <col min="12038" max="12038" width="11.5703125" style="4" customWidth="1"/>
    <col min="12039" max="12039" width="27.7109375" style="4" customWidth="1"/>
    <col min="12040" max="12045" width="0" style="4" hidden="1" customWidth="1"/>
    <col min="12046" max="12056" width="11" style="4" customWidth="1"/>
    <col min="12057" max="12058" width="8.7109375" style="4" customWidth="1"/>
    <col min="12059" max="12059" width="10.7109375" style="4" customWidth="1"/>
    <col min="12060" max="12064" width="8.7109375" style="4" customWidth="1"/>
    <col min="12065" max="12065" width="24.42578125" style="4" customWidth="1"/>
    <col min="12066" max="12066" width="9.140625" style="4" customWidth="1"/>
    <col min="12067" max="12068" width="12.85546875" style="4" customWidth="1"/>
    <col min="12069" max="12070" width="10.42578125" style="4" customWidth="1"/>
    <col min="12071" max="12073" width="9.140625" style="4"/>
    <col min="12074" max="12076" width="6.42578125" style="4" customWidth="1"/>
    <col min="12077" max="12288" width="9.140625" style="4"/>
    <col min="12289" max="12289" width="7.42578125" style="4" customWidth="1"/>
    <col min="12290" max="12290" width="33.85546875" style="4" customWidth="1"/>
    <col min="12291" max="12291" width="11.5703125" style="4" customWidth="1"/>
    <col min="12292" max="12293" width="19.5703125" style="4" customWidth="1"/>
    <col min="12294" max="12294" width="11.5703125" style="4" customWidth="1"/>
    <col min="12295" max="12295" width="27.7109375" style="4" customWidth="1"/>
    <col min="12296" max="12301" width="0" style="4" hidden="1" customWidth="1"/>
    <col min="12302" max="12312" width="11" style="4" customWidth="1"/>
    <col min="12313" max="12314" width="8.7109375" style="4" customWidth="1"/>
    <col min="12315" max="12315" width="10.7109375" style="4" customWidth="1"/>
    <col min="12316" max="12320" width="8.7109375" style="4" customWidth="1"/>
    <col min="12321" max="12321" width="24.42578125" style="4" customWidth="1"/>
    <col min="12322" max="12322" width="9.140625" style="4" customWidth="1"/>
    <col min="12323" max="12324" width="12.85546875" style="4" customWidth="1"/>
    <col min="12325" max="12326" width="10.42578125" style="4" customWidth="1"/>
    <col min="12327" max="12329" width="9.140625" style="4"/>
    <col min="12330" max="12332" width="6.42578125" style="4" customWidth="1"/>
    <col min="12333" max="12544" width="9.140625" style="4"/>
    <col min="12545" max="12545" width="7.42578125" style="4" customWidth="1"/>
    <col min="12546" max="12546" width="33.85546875" style="4" customWidth="1"/>
    <col min="12547" max="12547" width="11.5703125" style="4" customWidth="1"/>
    <col min="12548" max="12549" width="19.5703125" style="4" customWidth="1"/>
    <col min="12550" max="12550" width="11.5703125" style="4" customWidth="1"/>
    <col min="12551" max="12551" width="27.7109375" style="4" customWidth="1"/>
    <col min="12552" max="12557" width="0" style="4" hidden="1" customWidth="1"/>
    <col min="12558" max="12568" width="11" style="4" customWidth="1"/>
    <col min="12569" max="12570" width="8.7109375" style="4" customWidth="1"/>
    <col min="12571" max="12571" width="10.7109375" style="4" customWidth="1"/>
    <col min="12572" max="12576" width="8.7109375" style="4" customWidth="1"/>
    <col min="12577" max="12577" width="24.42578125" style="4" customWidth="1"/>
    <col min="12578" max="12578" width="9.140625" style="4" customWidth="1"/>
    <col min="12579" max="12580" width="12.85546875" style="4" customWidth="1"/>
    <col min="12581" max="12582" width="10.42578125" style="4" customWidth="1"/>
    <col min="12583" max="12585" width="9.140625" style="4"/>
    <col min="12586" max="12588" width="6.42578125" style="4" customWidth="1"/>
    <col min="12589" max="12800" width="9.140625" style="4"/>
    <col min="12801" max="12801" width="7.42578125" style="4" customWidth="1"/>
    <col min="12802" max="12802" width="33.85546875" style="4" customWidth="1"/>
    <col min="12803" max="12803" width="11.5703125" style="4" customWidth="1"/>
    <col min="12804" max="12805" width="19.5703125" style="4" customWidth="1"/>
    <col min="12806" max="12806" width="11.5703125" style="4" customWidth="1"/>
    <col min="12807" max="12807" width="27.7109375" style="4" customWidth="1"/>
    <col min="12808" max="12813" width="0" style="4" hidden="1" customWidth="1"/>
    <col min="12814" max="12824" width="11" style="4" customWidth="1"/>
    <col min="12825" max="12826" width="8.7109375" style="4" customWidth="1"/>
    <col min="12827" max="12827" width="10.7109375" style="4" customWidth="1"/>
    <col min="12828" max="12832" width="8.7109375" style="4" customWidth="1"/>
    <col min="12833" max="12833" width="24.42578125" style="4" customWidth="1"/>
    <col min="12834" max="12834" width="9.140625" style="4" customWidth="1"/>
    <col min="12835" max="12836" width="12.85546875" style="4" customWidth="1"/>
    <col min="12837" max="12838" width="10.42578125" style="4" customWidth="1"/>
    <col min="12839" max="12841" width="9.140625" style="4"/>
    <col min="12842" max="12844" width="6.42578125" style="4" customWidth="1"/>
    <col min="12845" max="13056" width="9.140625" style="4"/>
    <col min="13057" max="13057" width="7.42578125" style="4" customWidth="1"/>
    <col min="13058" max="13058" width="33.85546875" style="4" customWidth="1"/>
    <col min="13059" max="13059" width="11.5703125" style="4" customWidth="1"/>
    <col min="13060" max="13061" width="19.5703125" style="4" customWidth="1"/>
    <col min="13062" max="13062" width="11.5703125" style="4" customWidth="1"/>
    <col min="13063" max="13063" width="27.7109375" style="4" customWidth="1"/>
    <col min="13064" max="13069" width="0" style="4" hidden="1" customWidth="1"/>
    <col min="13070" max="13080" width="11" style="4" customWidth="1"/>
    <col min="13081" max="13082" width="8.7109375" style="4" customWidth="1"/>
    <col min="13083" max="13083" width="10.7109375" style="4" customWidth="1"/>
    <col min="13084" max="13088" width="8.7109375" style="4" customWidth="1"/>
    <col min="13089" max="13089" width="24.42578125" style="4" customWidth="1"/>
    <col min="13090" max="13090" width="9.140625" style="4" customWidth="1"/>
    <col min="13091" max="13092" width="12.85546875" style="4" customWidth="1"/>
    <col min="13093" max="13094" width="10.42578125" style="4" customWidth="1"/>
    <col min="13095" max="13097" width="9.140625" style="4"/>
    <col min="13098" max="13100" width="6.42578125" style="4" customWidth="1"/>
    <col min="13101" max="13312" width="9.140625" style="4"/>
    <col min="13313" max="13313" width="7.42578125" style="4" customWidth="1"/>
    <col min="13314" max="13314" width="33.85546875" style="4" customWidth="1"/>
    <col min="13315" max="13315" width="11.5703125" style="4" customWidth="1"/>
    <col min="13316" max="13317" width="19.5703125" style="4" customWidth="1"/>
    <col min="13318" max="13318" width="11.5703125" style="4" customWidth="1"/>
    <col min="13319" max="13319" width="27.7109375" style="4" customWidth="1"/>
    <col min="13320" max="13325" width="0" style="4" hidden="1" customWidth="1"/>
    <col min="13326" max="13336" width="11" style="4" customWidth="1"/>
    <col min="13337" max="13338" width="8.7109375" style="4" customWidth="1"/>
    <col min="13339" max="13339" width="10.7109375" style="4" customWidth="1"/>
    <col min="13340" max="13344" width="8.7109375" style="4" customWidth="1"/>
    <col min="13345" max="13345" width="24.42578125" style="4" customWidth="1"/>
    <col min="13346" max="13346" width="9.140625" style="4" customWidth="1"/>
    <col min="13347" max="13348" width="12.85546875" style="4" customWidth="1"/>
    <col min="13349" max="13350" width="10.42578125" style="4" customWidth="1"/>
    <col min="13351" max="13353" width="9.140625" style="4"/>
    <col min="13354" max="13356" width="6.42578125" style="4" customWidth="1"/>
    <col min="13357" max="13568" width="9.140625" style="4"/>
    <col min="13569" max="13569" width="7.42578125" style="4" customWidth="1"/>
    <col min="13570" max="13570" width="33.85546875" style="4" customWidth="1"/>
    <col min="13571" max="13571" width="11.5703125" style="4" customWidth="1"/>
    <col min="13572" max="13573" width="19.5703125" style="4" customWidth="1"/>
    <col min="13574" max="13574" width="11.5703125" style="4" customWidth="1"/>
    <col min="13575" max="13575" width="27.7109375" style="4" customWidth="1"/>
    <col min="13576" max="13581" width="0" style="4" hidden="1" customWidth="1"/>
    <col min="13582" max="13592" width="11" style="4" customWidth="1"/>
    <col min="13593" max="13594" width="8.7109375" style="4" customWidth="1"/>
    <col min="13595" max="13595" width="10.7109375" style="4" customWidth="1"/>
    <col min="13596" max="13600" width="8.7109375" style="4" customWidth="1"/>
    <col min="13601" max="13601" width="24.42578125" style="4" customWidth="1"/>
    <col min="13602" max="13602" width="9.140625" style="4" customWidth="1"/>
    <col min="13603" max="13604" width="12.85546875" style="4" customWidth="1"/>
    <col min="13605" max="13606" width="10.42578125" style="4" customWidth="1"/>
    <col min="13607" max="13609" width="9.140625" style="4"/>
    <col min="13610" max="13612" width="6.42578125" style="4" customWidth="1"/>
    <col min="13613" max="13824" width="9.140625" style="4"/>
    <col min="13825" max="13825" width="7.42578125" style="4" customWidth="1"/>
    <col min="13826" max="13826" width="33.85546875" style="4" customWidth="1"/>
    <col min="13827" max="13827" width="11.5703125" style="4" customWidth="1"/>
    <col min="13828" max="13829" width="19.5703125" style="4" customWidth="1"/>
    <col min="13830" max="13830" width="11.5703125" style="4" customWidth="1"/>
    <col min="13831" max="13831" width="27.7109375" style="4" customWidth="1"/>
    <col min="13832" max="13837" width="0" style="4" hidden="1" customWidth="1"/>
    <col min="13838" max="13848" width="11" style="4" customWidth="1"/>
    <col min="13849" max="13850" width="8.7109375" style="4" customWidth="1"/>
    <col min="13851" max="13851" width="10.7109375" style="4" customWidth="1"/>
    <col min="13852" max="13856" width="8.7109375" style="4" customWidth="1"/>
    <col min="13857" max="13857" width="24.42578125" style="4" customWidth="1"/>
    <col min="13858" max="13858" width="9.140625" style="4" customWidth="1"/>
    <col min="13859" max="13860" width="12.85546875" style="4" customWidth="1"/>
    <col min="13861" max="13862" width="10.42578125" style="4" customWidth="1"/>
    <col min="13863" max="13865" width="9.140625" style="4"/>
    <col min="13866" max="13868" width="6.42578125" style="4" customWidth="1"/>
    <col min="13869" max="14080" width="9.140625" style="4"/>
    <col min="14081" max="14081" width="7.42578125" style="4" customWidth="1"/>
    <col min="14082" max="14082" width="33.85546875" style="4" customWidth="1"/>
    <col min="14083" max="14083" width="11.5703125" style="4" customWidth="1"/>
    <col min="14084" max="14085" width="19.5703125" style="4" customWidth="1"/>
    <col min="14086" max="14086" width="11.5703125" style="4" customWidth="1"/>
    <col min="14087" max="14087" width="27.7109375" style="4" customWidth="1"/>
    <col min="14088" max="14093" width="0" style="4" hidden="1" customWidth="1"/>
    <col min="14094" max="14104" width="11" style="4" customWidth="1"/>
    <col min="14105" max="14106" width="8.7109375" style="4" customWidth="1"/>
    <col min="14107" max="14107" width="10.7109375" style="4" customWidth="1"/>
    <col min="14108" max="14112" width="8.7109375" style="4" customWidth="1"/>
    <col min="14113" max="14113" width="24.42578125" style="4" customWidth="1"/>
    <col min="14114" max="14114" width="9.140625" style="4" customWidth="1"/>
    <col min="14115" max="14116" width="12.85546875" style="4" customWidth="1"/>
    <col min="14117" max="14118" width="10.42578125" style="4" customWidth="1"/>
    <col min="14119" max="14121" width="9.140625" style="4"/>
    <col min="14122" max="14124" width="6.42578125" style="4" customWidth="1"/>
    <col min="14125" max="14336" width="9.140625" style="4"/>
    <col min="14337" max="14337" width="7.42578125" style="4" customWidth="1"/>
    <col min="14338" max="14338" width="33.85546875" style="4" customWidth="1"/>
    <col min="14339" max="14339" width="11.5703125" style="4" customWidth="1"/>
    <col min="14340" max="14341" width="19.5703125" style="4" customWidth="1"/>
    <col min="14342" max="14342" width="11.5703125" style="4" customWidth="1"/>
    <col min="14343" max="14343" width="27.7109375" style="4" customWidth="1"/>
    <col min="14344" max="14349" width="0" style="4" hidden="1" customWidth="1"/>
    <col min="14350" max="14360" width="11" style="4" customWidth="1"/>
    <col min="14361" max="14362" width="8.7109375" style="4" customWidth="1"/>
    <col min="14363" max="14363" width="10.7109375" style="4" customWidth="1"/>
    <col min="14364" max="14368" width="8.7109375" style="4" customWidth="1"/>
    <col min="14369" max="14369" width="24.42578125" style="4" customWidth="1"/>
    <col min="14370" max="14370" width="9.140625" style="4" customWidth="1"/>
    <col min="14371" max="14372" width="12.85546875" style="4" customWidth="1"/>
    <col min="14373" max="14374" width="10.42578125" style="4" customWidth="1"/>
    <col min="14375" max="14377" width="9.140625" style="4"/>
    <col min="14378" max="14380" width="6.42578125" style="4" customWidth="1"/>
    <col min="14381" max="14592" width="9.140625" style="4"/>
    <col min="14593" max="14593" width="7.42578125" style="4" customWidth="1"/>
    <col min="14594" max="14594" width="33.85546875" style="4" customWidth="1"/>
    <col min="14595" max="14595" width="11.5703125" style="4" customWidth="1"/>
    <col min="14596" max="14597" width="19.5703125" style="4" customWidth="1"/>
    <col min="14598" max="14598" width="11.5703125" style="4" customWidth="1"/>
    <col min="14599" max="14599" width="27.7109375" style="4" customWidth="1"/>
    <col min="14600" max="14605" width="0" style="4" hidden="1" customWidth="1"/>
    <col min="14606" max="14616" width="11" style="4" customWidth="1"/>
    <col min="14617" max="14618" width="8.7109375" style="4" customWidth="1"/>
    <col min="14619" max="14619" width="10.7109375" style="4" customWidth="1"/>
    <col min="14620" max="14624" width="8.7109375" style="4" customWidth="1"/>
    <col min="14625" max="14625" width="24.42578125" style="4" customWidth="1"/>
    <col min="14626" max="14626" width="9.140625" style="4" customWidth="1"/>
    <col min="14627" max="14628" width="12.85546875" style="4" customWidth="1"/>
    <col min="14629" max="14630" width="10.42578125" style="4" customWidth="1"/>
    <col min="14631" max="14633" width="9.140625" style="4"/>
    <col min="14634" max="14636" width="6.42578125" style="4" customWidth="1"/>
    <col min="14637" max="14848" width="9.140625" style="4"/>
    <col min="14849" max="14849" width="7.42578125" style="4" customWidth="1"/>
    <col min="14850" max="14850" width="33.85546875" style="4" customWidth="1"/>
    <col min="14851" max="14851" width="11.5703125" style="4" customWidth="1"/>
    <col min="14852" max="14853" width="19.5703125" style="4" customWidth="1"/>
    <col min="14854" max="14854" width="11.5703125" style="4" customWidth="1"/>
    <col min="14855" max="14855" width="27.7109375" style="4" customWidth="1"/>
    <col min="14856" max="14861" width="0" style="4" hidden="1" customWidth="1"/>
    <col min="14862" max="14872" width="11" style="4" customWidth="1"/>
    <col min="14873" max="14874" width="8.7109375" style="4" customWidth="1"/>
    <col min="14875" max="14875" width="10.7109375" style="4" customWidth="1"/>
    <col min="14876" max="14880" width="8.7109375" style="4" customWidth="1"/>
    <col min="14881" max="14881" width="24.42578125" style="4" customWidth="1"/>
    <col min="14882" max="14882" width="9.140625" style="4" customWidth="1"/>
    <col min="14883" max="14884" width="12.85546875" style="4" customWidth="1"/>
    <col min="14885" max="14886" width="10.42578125" style="4" customWidth="1"/>
    <col min="14887" max="14889" width="9.140625" style="4"/>
    <col min="14890" max="14892" width="6.42578125" style="4" customWidth="1"/>
    <col min="14893" max="15104" width="9.140625" style="4"/>
    <col min="15105" max="15105" width="7.42578125" style="4" customWidth="1"/>
    <col min="15106" max="15106" width="33.85546875" style="4" customWidth="1"/>
    <col min="15107" max="15107" width="11.5703125" style="4" customWidth="1"/>
    <col min="15108" max="15109" width="19.5703125" style="4" customWidth="1"/>
    <col min="15110" max="15110" width="11.5703125" style="4" customWidth="1"/>
    <col min="15111" max="15111" width="27.7109375" style="4" customWidth="1"/>
    <col min="15112" max="15117" width="0" style="4" hidden="1" customWidth="1"/>
    <col min="15118" max="15128" width="11" style="4" customWidth="1"/>
    <col min="15129" max="15130" width="8.7109375" style="4" customWidth="1"/>
    <col min="15131" max="15131" width="10.7109375" style="4" customWidth="1"/>
    <col min="15132" max="15136" width="8.7109375" style="4" customWidth="1"/>
    <col min="15137" max="15137" width="24.42578125" style="4" customWidth="1"/>
    <col min="15138" max="15138" width="9.140625" style="4" customWidth="1"/>
    <col min="15139" max="15140" width="12.85546875" style="4" customWidth="1"/>
    <col min="15141" max="15142" width="10.42578125" style="4" customWidth="1"/>
    <col min="15143" max="15145" width="9.140625" style="4"/>
    <col min="15146" max="15148" width="6.42578125" style="4" customWidth="1"/>
    <col min="15149" max="15360" width="9.140625" style="4"/>
    <col min="15361" max="15361" width="7.42578125" style="4" customWidth="1"/>
    <col min="15362" max="15362" width="33.85546875" style="4" customWidth="1"/>
    <col min="15363" max="15363" width="11.5703125" style="4" customWidth="1"/>
    <col min="15364" max="15365" width="19.5703125" style="4" customWidth="1"/>
    <col min="15366" max="15366" width="11.5703125" style="4" customWidth="1"/>
    <col min="15367" max="15367" width="27.7109375" style="4" customWidth="1"/>
    <col min="15368" max="15373" width="0" style="4" hidden="1" customWidth="1"/>
    <col min="15374" max="15384" width="11" style="4" customWidth="1"/>
    <col min="15385" max="15386" width="8.7109375" style="4" customWidth="1"/>
    <col min="15387" max="15387" width="10.7109375" style="4" customWidth="1"/>
    <col min="15388" max="15392" width="8.7109375" style="4" customWidth="1"/>
    <col min="15393" max="15393" width="24.42578125" style="4" customWidth="1"/>
    <col min="15394" max="15394" width="9.140625" style="4" customWidth="1"/>
    <col min="15395" max="15396" width="12.85546875" style="4" customWidth="1"/>
    <col min="15397" max="15398" width="10.42578125" style="4" customWidth="1"/>
    <col min="15399" max="15401" width="9.140625" style="4"/>
    <col min="15402" max="15404" width="6.42578125" style="4" customWidth="1"/>
    <col min="15405" max="15616" width="9.140625" style="4"/>
    <col min="15617" max="15617" width="7.42578125" style="4" customWidth="1"/>
    <col min="15618" max="15618" width="33.85546875" style="4" customWidth="1"/>
    <col min="15619" max="15619" width="11.5703125" style="4" customWidth="1"/>
    <col min="15620" max="15621" width="19.5703125" style="4" customWidth="1"/>
    <col min="15622" max="15622" width="11.5703125" style="4" customWidth="1"/>
    <col min="15623" max="15623" width="27.7109375" style="4" customWidth="1"/>
    <col min="15624" max="15629" width="0" style="4" hidden="1" customWidth="1"/>
    <col min="15630" max="15640" width="11" style="4" customWidth="1"/>
    <col min="15641" max="15642" width="8.7109375" style="4" customWidth="1"/>
    <col min="15643" max="15643" width="10.7109375" style="4" customWidth="1"/>
    <col min="15644" max="15648" width="8.7109375" style="4" customWidth="1"/>
    <col min="15649" max="15649" width="24.42578125" style="4" customWidth="1"/>
    <col min="15650" max="15650" width="9.140625" style="4" customWidth="1"/>
    <col min="15651" max="15652" width="12.85546875" style="4" customWidth="1"/>
    <col min="15653" max="15654" width="10.42578125" style="4" customWidth="1"/>
    <col min="15655" max="15657" width="9.140625" style="4"/>
    <col min="15658" max="15660" width="6.42578125" style="4" customWidth="1"/>
    <col min="15661" max="15872" width="9.140625" style="4"/>
    <col min="15873" max="15873" width="7.42578125" style="4" customWidth="1"/>
    <col min="15874" max="15874" width="33.85546875" style="4" customWidth="1"/>
    <col min="15875" max="15875" width="11.5703125" style="4" customWidth="1"/>
    <col min="15876" max="15877" width="19.5703125" style="4" customWidth="1"/>
    <col min="15878" max="15878" width="11.5703125" style="4" customWidth="1"/>
    <col min="15879" max="15879" width="27.7109375" style="4" customWidth="1"/>
    <col min="15880" max="15885" width="0" style="4" hidden="1" customWidth="1"/>
    <col min="15886" max="15896" width="11" style="4" customWidth="1"/>
    <col min="15897" max="15898" width="8.7109375" style="4" customWidth="1"/>
    <col min="15899" max="15899" width="10.7109375" style="4" customWidth="1"/>
    <col min="15900" max="15904" width="8.7109375" style="4" customWidth="1"/>
    <col min="15905" max="15905" width="24.42578125" style="4" customWidth="1"/>
    <col min="15906" max="15906" width="9.140625" style="4" customWidth="1"/>
    <col min="15907" max="15908" width="12.85546875" style="4" customWidth="1"/>
    <col min="15909" max="15910" width="10.42578125" style="4" customWidth="1"/>
    <col min="15911" max="15913" width="9.140625" style="4"/>
    <col min="15914" max="15916" width="6.42578125" style="4" customWidth="1"/>
    <col min="15917" max="16128" width="9.140625" style="4"/>
    <col min="16129" max="16129" width="7.42578125" style="4" customWidth="1"/>
    <col min="16130" max="16130" width="33.85546875" style="4" customWidth="1"/>
    <col min="16131" max="16131" width="11.5703125" style="4" customWidth="1"/>
    <col min="16132" max="16133" width="19.5703125" style="4" customWidth="1"/>
    <col min="16134" max="16134" width="11.5703125" style="4" customWidth="1"/>
    <col min="16135" max="16135" width="27.7109375" style="4" customWidth="1"/>
    <col min="16136" max="16141" width="0" style="4" hidden="1" customWidth="1"/>
    <col min="16142" max="16152" width="11" style="4" customWidth="1"/>
    <col min="16153" max="16154" width="8.7109375" style="4" customWidth="1"/>
    <col min="16155" max="16155" width="10.7109375" style="4" customWidth="1"/>
    <col min="16156" max="16160" width="8.7109375" style="4" customWidth="1"/>
    <col min="16161" max="16161" width="24.42578125" style="4" customWidth="1"/>
    <col min="16162" max="16162" width="9.140625" style="4" customWidth="1"/>
    <col min="16163" max="16164" width="12.85546875" style="4" customWidth="1"/>
    <col min="16165" max="16166" width="10.42578125" style="4" customWidth="1"/>
    <col min="16167" max="16169" width="9.140625" style="4"/>
    <col min="16170" max="16172" width="6.42578125" style="4" customWidth="1"/>
    <col min="16173" max="16384" width="9.140625" style="4"/>
  </cols>
  <sheetData>
    <row r="1" spans="1:41" ht="15.75" x14ac:dyDescent="0.25">
      <c r="D1" s="3"/>
    </row>
    <row r="2" spans="1:41" ht="15.75" customHeight="1" x14ac:dyDescent="0.25">
      <c r="A2" s="127"/>
      <c r="B2" s="127"/>
      <c r="C2" s="127"/>
      <c r="D2" s="127"/>
      <c r="E2" s="127"/>
      <c r="F2" s="127"/>
      <c r="G2" s="127"/>
    </row>
    <row r="3" spans="1:41" ht="30" customHeight="1" x14ac:dyDescent="0.25">
      <c r="A3" s="128" t="s">
        <v>294</v>
      </c>
      <c r="B3" s="128"/>
      <c r="C3" s="128"/>
      <c r="D3" s="128"/>
      <c r="E3" s="128"/>
      <c r="F3" s="128"/>
      <c r="G3" s="128"/>
    </row>
    <row r="4" spans="1:41" x14ac:dyDescent="0.25">
      <c r="B4" s="5"/>
      <c r="C4" s="5"/>
      <c r="D4" s="5"/>
      <c r="E4" s="5"/>
      <c r="F4" s="5"/>
      <c r="G4" s="5"/>
    </row>
    <row r="5" spans="1:41" ht="54" customHeight="1" x14ac:dyDescent="0.25">
      <c r="A5" s="6" t="s">
        <v>295</v>
      </c>
      <c r="B5" s="6" t="s">
        <v>296</v>
      </c>
      <c r="C5" s="6" t="s">
        <v>297</v>
      </c>
      <c r="D5" s="6" t="s">
        <v>298</v>
      </c>
      <c r="E5" s="7" t="s">
        <v>299</v>
      </c>
      <c r="F5" s="8" t="s">
        <v>300</v>
      </c>
      <c r="G5" s="7" t="s">
        <v>301</v>
      </c>
      <c r="H5" s="129" t="s">
        <v>9</v>
      </c>
      <c r="I5" s="130"/>
      <c r="J5" s="131"/>
      <c r="K5" s="129" t="s">
        <v>10</v>
      </c>
      <c r="L5" s="130"/>
      <c r="M5" s="131"/>
      <c r="N5" s="81"/>
      <c r="O5" s="81"/>
      <c r="P5" s="81"/>
      <c r="Q5" s="81"/>
      <c r="R5" s="81"/>
      <c r="S5" s="81"/>
      <c r="T5" s="81"/>
      <c r="U5" s="81"/>
      <c r="V5" s="81"/>
      <c r="W5" s="81"/>
      <c r="X5" s="81"/>
      <c r="Y5" s="82"/>
      <c r="Z5" s="82"/>
      <c r="AA5" s="82"/>
      <c r="AB5" s="82"/>
      <c r="AC5" s="82"/>
      <c r="AD5" s="82"/>
      <c r="AE5" s="82"/>
      <c r="AF5" s="82"/>
      <c r="AG5" s="82"/>
    </row>
    <row r="6" spans="1:41" ht="38.25" x14ac:dyDescent="0.25">
      <c r="A6" s="9" t="s">
        <v>11</v>
      </c>
      <c r="B6" s="35" t="s">
        <v>302</v>
      </c>
      <c r="C6" s="9" t="s">
        <v>303</v>
      </c>
      <c r="D6" s="11">
        <f>D7+D16+D23+D24+D27</f>
        <v>1645499.4</v>
      </c>
      <c r="E6" s="11">
        <f>E7+E16+E23+E24+E27</f>
        <v>1684295.0990000002</v>
      </c>
      <c r="F6" s="11">
        <f>E6/D6*100</f>
        <v>102.35768539326118</v>
      </c>
      <c r="G6" s="48"/>
      <c r="H6" s="12" t="e">
        <f>#REF!/#REF!*10</f>
        <v>#REF!</v>
      </c>
      <c r="I6" s="12" t="e">
        <f>#REF!/#REF!*10</f>
        <v>#REF!</v>
      </c>
      <c r="J6" s="12">
        <f>F6/E6*10</f>
        <v>6.0771824043205365E-4</v>
      </c>
      <c r="K6" s="12" t="e">
        <f>#REF!/#REF!*10</f>
        <v>#REF!</v>
      </c>
      <c r="L6" s="12" t="e">
        <f>#REF!/#REF!*10</f>
        <v>#REF!</v>
      </c>
      <c r="M6" s="12">
        <f>G6/F6*10</f>
        <v>0</v>
      </c>
      <c r="N6" s="83">
        <v>38120.256435735566</v>
      </c>
      <c r="O6" s="83"/>
      <c r="P6" s="83"/>
      <c r="Q6" s="83"/>
      <c r="R6" s="83"/>
      <c r="S6" s="83"/>
      <c r="T6" s="83"/>
      <c r="U6" s="83"/>
      <c r="V6" s="83"/>
      <c r="W6" s="83"/>
      <c r="X6" s="83"/>
      <c r="Y6" s="83"/>
      <c r="Z6" s="83"/>
      <c r="AA6" s="83"/>
      <c r="AB6" s="83"/>
      <c r="AC6" s="83"/>
      <c r="AD6" s="83"/>
      <c r="AE6" s="83"/>
      <c r="AF6" s="83"/>
      <c r="AG6" s="83"/>
      <c r="AH6" s="84">
        <f>[2]январь!G9+[2]февраль!G9+[2]март!G9+[2]апрель!G9+[2]май!G9+[2]июнь!G9+[2]июль!G9+[2]август!G9+[2]сентябрь!G9+[2]октябрь!G9+[2]ноябрь!G9+[2]декабрь!G9</f>
        <v>3683802.0530000008</v>
      </c>
      <c r="AI6" s="84">
        <f>[2]январь!H9+[2]февраль!H9+[2]март!H9+[2]апрель!H9+[2]май!H9+[2]июнь!H9+[2]июль!H9+[2]август!H9+[2]сентябрь!H9+[2]октябрь!H9+[2]ноябрь!H9+[2]декабрь!H9</f>
        <v>1999506.9540000001</v>
      </c>
      <c r="AJ6" s="84">
        <f>[2]январь!I9+[2]февраль!I9+[2]март!I9+[2]апрель!I9+[2]май!I9+[2]июнь!I9+[2]июль!I9+[2]август!I9+[2]сентябрь!I9+[2]октябрь!I9+[2]ноябрь!I9+[2]декабрь!I9</f>
        <v>1684295.0990000002</v>
      </c>
      <c r="AK6" s="84"/>
      <c r="AL6" s="84"/>
    </row>
    <row r="7" spans="1:41" x14ac:dyDescent="0.25">
      <c r="A7" s="13" t="s">
        <v>14</v>
      </c>
      <c r="B7" s="35" t="s">
        <v>304</v>
      </c>
      <c r="C7" s="9" t="s">
        <v>303</v>
      </c>
      <c r="D7" s="11">
        <f>D9+D13+D14+D15</f>
        <v>229186</v>
      </c>
      <c r="E7" s="11">
        <f>E9+E13+E14+E15</f>
        <v>220851.83799999999</v>
      </c>
      <c r="F7" s="11">
        <f t="shared" ref="F7:F69" si="0">E7/D7*100</f>
        <v>96.363581545120553</v>
      </c>
      <c r="G7" s="48"/>
      <c r="H7" s="12">
        <f t="shared" ref="H7:H75" si="1">I7+J7</f>
        <v>134059</v>
      </c>
      <c r="I7" s="12">
        <f>I9+I13+I14+I15</f>
        <v>98836</v>
      </c>
      <c r="J7" s="12">
        <f>J9+J13+J14+J15</f>
        <v>35223</v>
      </c>
      <c r="K7" s="12">
        <f t="shared" ref="K7:K75" si="2">L7+M7</f>
        <v>149776</v>
      </c>
      <c r="L7" s="12">
        <f>L9+L13+L14+L15</f>
        <v>110309</v>
      </c>
      <c r="M7" s="12">
        <f>M9+M13+M14+M15</f>
        <v>39467</v>
      </c>
      <c r="N7" s="83">
        <v>5309.4088587820161</v>
      </c>
      <c r="O7" s="83"/>
      <c r="P7" s="83"/>
      <c r="Q7" s="83"/>
      <c r="R7" s="83"/>
      <c r="S7" s="83"/>
      <c r="T7" s="83"/>
      <c r="U7" s="83"/>
      <c r="V7" s="83"/>
      <c r="W7" s="83"/>
      <c r="X7" s="83"/>
      <c r="Y7" s="83"/>
      <c r="Z7" s="83"/>
      <c r="AA7" s="83"/>
      <c r="AB7" s="83"/>
      <c r="AC7" s="83"/>
      <c r="AD7" s="83"/>
      <c r="AE7" s="83"/>
      <c r="AF7" s="83"/>
      <c r="AG7" s="83"/>
      <c r="AH7" s="84">
        <f>[2]январь!G10+[2]февраль!G10+[2]март!G10+[2]апрель!G10+[2]май!G10+[2]июнь!G10+[2]июль!G10+[2]август!G10+[2]сентябрь!G10+[2]октябрь!G10+[2]ноябрь!G10+[2]декабрь!G10</f>
        <v>732131.84100000001</v>
      </c>
      <c r="AI7" s="84">
        <f>[2]январь!H10+[2]февраль!H10+[2]март!H10+[2]апрель!H10+[2]май!H10+[2]июнь!H10+[2]июль!H10+[2]август!H10+[2]сентябрь!H10+[2]октябрь!H10+[2]ноябрь!H10+[2]декабрь!H10</f>
        <v>511280.00300000003</v>
      </c>
      <c r="AJ7" s="84">
        <f>[2]январь!I10+[2]февраль!I10+[2]март!I10+[2]апрель!I10+[2]май!I10+[2]июнь!I10+[2]июль!I10+[2]август!I10+[2]сентябрь!I10+[2]октябрь!I10+[2]ноябрь!I10+[2]декабрь!I10</f>
        <v>220851.83799999999</v>
      </c>
      <c r="AK7" s="84"/>
      <c r="AL7" s="84"/>
    </row>
    <row r="8" spans="1:41" x14ac:dyDescent="0.25">
      <c r="A8" s="14"/>
      <c r="B8" s="15" t="s">
        <v>305</v>
      </c>
      <c r="C8" s="16"/>
      <c r="D8" s="17"/>
      <c r="E8" s="18"/>
      <c r="F8" s="11"/>
      <c r="G8" s="48"/>
      <c r="H8" s="12"/>
      <c r="I8" s="19"/>
      <c r="J8" s="19"/>
      <c r="K8" s="12"/>
      <c r="L8" s="19"/>
      <c r="M8" s="19"/>
      <c r="N8" s="85">
        <v>0</v>
      </c>
      <c r="O8" s="85"/>
      <c r="P8" s="85"/>
      <c r="Q8" s="85"/>
      <c r="R8" s="85"/>
      <c r="S8" s="85"/>
      <c r="T8" s="85"/>
      <c r="U8" s="85"/>
      <c r="V8" s="85"/>
      <c r="W8" s="85"/>
      <c r="X8" s="85"/>
      <c r="Y8" s="85"/>
      <c r="Z8" s="85"/>
      <c r="AA8" s="85"/>
      <c r="AB8" s="85"/>
      <c r="AC8" s="85"/>
      <c r="AD8" s="85"/>
      <c r="AE8" s="85"/>
      <c r="AF8" s="85"/>
      <c r="AG8" s="85"/>
      <c r="AH8" s="84">
        <f>[2]январь!G11+[2]февраль!G11+[2]март!G11+[2]апрель!G11+[2]май!G11+[2]июнь!G11+[2]июль!G11+[2]август!G11+[2]сентябрь!G11+[2]октябрь!G11+[2]ноябрь!G11+[2]декабрь!G11</f>
        <v>0</v>
      </c>
      <c r="AI8" s="84">
        <f>[2]январь!H11+[2]февраль!H11+[2]март!H11+[2]апрель!H11+[2]май!H11+[2]июнь!H11+[2]июль!H11+[2]август!H11+[2]сентябрь!H11+[2]октябрь!H11+[2]ноябрь!H11+[2]декабрь!H11</f>
        <v>0</v>
      </c>
      <c r="AJ8" s="84">
        <f>[2]январь!I11+[2]февраль!I11+[2]март!I11+[2]апрель!I11+[2]май!I11+[2]июнь!I11+[2]июль!I11+[2]август!I11+[2]сентябрь!I11+[2]октябрь!I11+[2]ноябрь!I11+[2]декабрь!I11</f>
        <v>0</v>
      </c>
      <c r="AK8" s="84"/>
      <c r="AL8" s="84"/>
    </row>
    <row r="9" spans="1:41" x14ac:dyDescent="0.25">
      <c r="A9" s="14" t="s">
        <v>17</v>
      </c>
      <c r="B9" s="48" t="s">
        <v>306</v>
      </c>
      <c r="C9" s="16" t="s">
        <v>303</v>
      </c>
      <c r="D9" s="17">
        <f>D10+D11+D12</f>
        <v>26036</v>
      </c>
      <c r="E9" s="17">
        <f>E10+E11+E12</f>
        <v>29489.119000000002</v>
      </c>
      <c r="F9" s="11">
        <f t="shared" si="0"/>
        <v>113.26286295897989</v>
      </c>
      <c r="G9" s="48"/>
      <c r="H9" s="12">
        <f t="shared" si="1"/>
        <v>46548</v>
      </c>
      <c r="I9" s="21">
        <f>I10+I11+I12</f>
        <v>39884</v>
      </c>
      <c r="J9" s="21">
        <f>J10+J11+J12</f>
        <v>6664</v>
      </c>
      <c r="K9" s="12">
        <f t="shared" si="2"/>
        <v>46552</v>
      </c>
      <c r="L9" s="21">
        <f>L10+L11+L12</f>
        <v>39885</v>
      </c>
      <c r="M9" s="21">
        <f>M10+M11+M12</f>
        <v>6667</v>
      </c>
      <c r="N9" s="86">
        <v>603.15974382051502</v>
      </c>
      <c r="O9" s="86"/>
      <c r="P9" s="86"/>
      <c r="Q9" s="86"/>
      <c r="R9" s="86"/>
      <c r="S9" s="86"/>
      <c r="T9" s="86"/>
      <c r="U9" s="86"/>
      <c r="V9" s="86"/>
      <c r="W9" s="86"/>
      <c r="X9" s="86"/>
      <c r="Y9" s="86"/>
      <c r="Z9" s="86"/>
      <c r="AA9" s="86"/>
      <c r="AB9" s="86"/>
      <c r="AC9" s="86"/>
      <c r="AD9" s="86"/>
      <c r="AE9" s="86"/>
      <c r="AF9" s="86"/>
      <c r="AG9" s="86"/>
      <c r="AH9" s="84">
        <f>[2]январь!G12+[2]февраль!G12+[2]март!G12+[2]апрель!G12+[2]май!G12+[2]июнь!G12+[2]июль!G12+[2]август!G12+[2]сентябрь!G12+[2]октябрь!G12+[2]ноябрь!G12+[2]декабрь!G12</f>
        <v>228568.25100000002</v>
      </c>
      <c r="AI9" s="84">
        <f>[2]январь!H12+[2]февраль!H12+[2]март!H12+[2]апрель!H12+[2]май!H12+[2]июнь!H12+[2]июль!H12+[2]август!H12+[2]сентябрь!H12+[2]октябрь!H12+[2]ноябрь!H12+[2]декабрь!H12</f>
        <v>199079.13199999998</v>
      </c>
      <c r="AJ9" s="84">
        <f>[2]январь!I12+[2]февраль!I12+[2]март!I12+[2]апрель!I12+[2]май!I12+[2]июнь!I12+[2]июль!I12+[2]август!I12+[2]сентябрь!I12+[2]октябрь!I12+[2]ноябрь!I12+[2]декабрь!I12</f>
        <v>29489.118999999999</v>
      </c>
      <c r="AK9" s="84"/>
      <c r="AL9" s="84"/>
    </row>
    <row r="10" spans="1:41" ht="102" x14ac:dyDescent="0.25">
      <c r="A10" s="22" t="s">
        <v>19</v>
      </c>
      <c r="B10" s="15" t="s">
        <v>307</v>
      </c>
      <c r="C10" s="16" t="s">
        <v>303</v>
      </c>
      <c r="D10" s="17">
        <v>3894</v>
      </c>
      <c r="E10" s="17">
        <f>[2]январь!I13+[2]февраль!I13+[2]март!I13+[2]апрель!I13+[2]май!I13+[2]июнь!I13+[2]июль!I13+[2]август!I13+[2]сентябрь!I13+[2]октябрь!I13+[2]ноябрь!I13+[2]декабрь!I13</f>
        <v>5089.4089999999997</v>
      </c>
      <c r="F10" s="11">
        <f t="shared" si="0"/>
        <v>130.6987416538264</v>
      </c>
      <c r="G10" s="48" t="s">
        <v>308</v>
      </c>
      <c r="H10" s="12">
        <f t="shared" si="1"/>
        <v>35374</v>
      </c>
      <c r="I10" s="23">
        <v>34362</v>
      </c>
      <c r="J10" s="23">
        <v>1012</v>
      </c>
      <c r="K10" s="12">
        <f t="shared" si="2"/>
        <v>35375</v>
      </c>
      <c r="L10" s="23">
        <v>34362</v>
      </c>
      <c r="M10" s="23">
        <v>1013</v>
      </c>
      <c r="N10" s="87">
        <v>90.209864896185493</v>
      </c>
      <c r="O10" s="87"/>
      <c r="P10" s="87"/>
      <c r="Q10" s="87"/>
      <c r="R10" s="87"/>
      <c r="S10" s="87"/>
      <c r="T10" s="87"/>
      <c r="U10" s="87"/>
      <c r="V10" s="87"/>
      <c r="W10" s="87"/>
      <c r="X10" s="87"/>
      <c r="Y10" s="88"/>
      <c r="Z10" s="88"/>
      <c r="AA10" s="88"/>
      <c r="AB10" s="88" t="e">
        <f>#REF!/#REF!*100</f>
        <v>#REF!</v>
      </c>
      <c r="AC10" s="88" t="e">
        <f>D10/#REF!*100</f>
        <v>#REF!</v>
      </c>
      <c r="AD10" s="88"/>
      <c r="AE10" s="88"/>
      <c r="AF10" s="88"/>
      <c r="AG10" s="88"/>
      <c r="AH10" s="84">
        <f>[2]январь!G13+[2]февраль!G13+[2]март!G13+[2]апрель!G13+[2]май!G13+[2]июнь!G13+[2]июль!G13+[2]август!G13+[2]сентябрь!G13+[2]октябрь!G13+[2]ноябрь!G13+[2]декабрь!G13</f>
        <v>175525.40400000004</v>
      </c>
      <c r="AI10" s="84">
        <f>[2]январь!H13+[2]февраль!H13+[2]март!H13+[2]апрель!H13+[2]май!H13+[2]июнь!H13+[2]июль!H13+[2]август!H13+[2]сентябрь!H13+[2]октябрь!H13+[2]ноябрь!H13+[2]декабрь!H13</f>
        <v>170435.995</v>
      </c>
      <c r="AJ10" s="84">
        <f>[2]январь!I13+[2]февраль!I13+[2]март!I13+[2]апрель!I13+[2]май!I13+[2]июнь!I13+[2]июль!I13+[2]август!I13+[2]сентябрь!I13+[2]октябрь!I13+[2]ноябрь!I13+[2]декабрь!I13</f>
        <v>5089.4089999999997</v>
      </c>
      <c r="AK10" s="84"/>
      <c r="AL10" s="84"/>
    </row>
    <row r="11" spans="1:41" x14ac:dyDescent="0.25">
      <c r="A11" s="22" t="s">
        <v>22</v>
      </c>
      <c r="B11" s="15" t="s">
        <v>309</v>
      </c>
      <c r="C11" s="16" t="s">
        <v>303</v>
      </c>
      <c r="D11" s="17">
        <v>0</v>
      </c>
      <c r="E11" s="17">
        <f>[2]январь!I14+[2]февраль!I14+[2]март!I14+[2]апрель!I14+[2]май!I14+[2]июнь!I14+[2]июль!I14+[2]август!I14+[2]сентябрь!I14+[2]октябрь!I14+[2]ноябрь!I14+[2]декабрь!I14</f>
        <v>0</v>
      </c>
      <c r="F11" s="11"/>
      <c r="G11" s="48"/>
      <c r="H11" s="12">
        <f t="shared" si="1"/>
        <v>1717</v>
      </c>
      <c r="I11" s="23">
        <v>0</v>
      </c>
      <c r="J11" s="23">
        <v>1717</v>
      </c>
      <c r="K11" s="12">
        <f t="shared" si="2"/>
        <v>1718</v>
      </c>
      <c r="L11" s="23">
        <v>0</v>
      </c>
      <c r="M11" s="23">
        <v>1718</v>
      </c>
      <c r="N11" s="87">
        <v>0</v>
      </c>
      <c r="O11" s="87"/>
      <c r="P11" s="87"/>
      <c r="Q11" s="87"/>
      <c r="R11" s="87"/>
      <c r="S11" s="87"/>
      <c r="T11" s="87"/>
      <c r="U11" s="87"/>
      <c r="V11" s="87"/>
      <c r="W11" s="87"/>
      <c r="X11" s="87"/>
      <c r="Y11" s="88"/>
      <c r="Z11" s="88"/>
      <c r="AA11" s="88"/>
      <c r="AB11" s="88" t="e">
        <f>#REF!/#REF!*100</f>
        <v>#REF!</v>
      </c>
      <c r="AC11" s="88" t="e">
        <f>D11/#REF!*100</f>
        <v>#REF!</v>
      </c>
      <c r="AD11" s="88"/>
      <c r="AE11" s="88"/>
      <c r="AF11" s="88"/>
      <c r="AG11" s="88"/>
      <c r="AH11" s="84">
        <f>[2]январь!G14+[2]февраль!G14+[2]март!G14+[2]апрель!G14+[2]май!G14+[2]июнь!G14+[2]июль!G14+[2]август!G14+[2]сентябрь!G14+[2]октябрь!G14+[2]ноябрь!G14+[2]декабрь!G14</f>
        <v>0</v>
      </c>
      <c r="AI11" s="84">
        <f>[2]январь!H14+[2]февраль!H14+[2]март!H14+[2]апрель!H14+[2]май!H14+[2]июнь!H14+[2]июль!H14+[2]август!H14+[2]сентябрь!H14+[2]октябрь!H14+[2]ноябрь!H14+[2]декабрь!H14</f>
        <v>0</v>
      </c>
      <c r="AJ11" s="84">
        <f>[2]январь!I14+[2]февраль!I14+[2]март!I14+[2]апрель!I14+[2]май!I14+[2]июнь!I14+[2]июль!I14+[2]август!I14+[2]сентябрь!I14+[2]октябрь!I14+[2]ноябрь!I14+[2]декабрь!I14</f>
        <v>0</v>
      </c>
      <c r="AK11" s="84"/>
      <c r="AL11" s="84"/>
    </row>
    <row r="12" spans="1:41" ht="382.5" x14ac:dyDescent="0.25">
      <c r="A12" s="22" t="s">
        <v>24</v>
      </c>
      <c r="B12" s="15" t="s">
        <v>310</v>
      </c>
      <c r="C12" s="16" t="s">
        <v>303</v>
      </c>
      <c r="D12" s="17">
        <v>22142</v>
      </c>
      <c r="E12" s="17">
        <f>[2]январь!I15+[2]февраль!I15+[2]март!I15+[2]апрель!I15+[2]май!I15+[2]июнь!I15+[2]июль!I15+[2]август!I15+[2]сентябрь!I15+[2]октябрь!I15+[2]ноябрь!I15+[2]декабрь!I15</f>
        <v>24399.710000000003</v>
      </c>
      <c r="F12" s="11">
        <f t="shared" si="0"/>
        <v>110.19650438081476</v>
      </c>
      <c r="G12" s="48" t="s">
        <v>311</v>
      </c>
      <c r="H12" s="12">
        <f t="shared" si="1"/>
        <v>9457</v>
      </c>
      <c r="I12" s="23">
        <v>5522</v>
      </c>
      <c r="J12" s="23">
        <v>3935</v>
      </c>
      <c r="K12" s="12">
        <f t="shared" si="2"/>
        <v>9459</v>
      </c>
      <c r="L12" s="23">
        <v>5523</v>
      </c>
      <c r="M12" s="23">
        <v>3936</v>
      </c>
      <c r="N12" s="87">
        <v>512.94987892432948</v>
      </c>
      <c r="O12" s="87"/>
      <c r="P12" s="87"/>
      <c r="Q12" s="87"/>
      <c r="R12" s="87"/>
      <c r="S12" s="87"/>
      <c r="T12" s="87"/>
      <c r="U12" s="87"/>
      <c r="V12" s="87"/>
      <c r="W12" s="87"/>
      <c r="X12" s="87"/>
      <c r="Y12" s="88"/>
      <c r="Z12" s="88"/>
      <c r="AA12" s="88"/>
      <c r="AB12" s="88" t="e">
        <f>#REF!/#REF!*100</f>
        <v>#REF!</v>
      </c>
      <c r="AC12" s="88" t="e">
        <f>D12/#REF!*100</f>
        <v>#REF!</v>
      </c>
      <c r="AD12" s="88"/>
      <c r="AE12" s="88"/>
      <c r="AF12" s="88"/>
      <c r="AG12" s="88"/>
      <c r="AH12" s="84">
        <f>[2]январь!G15+[2]февраль!G15+[2]март!G15+[2]апрель!G15+[2]май!G15+[2]июнь!G15+[2]июль!G15+[2]август!G15+[2]сентябрь!G15+[2]октябрь!G15+[2]ноябрь!G15+[2]декабрь!G15</f>
        <v>53042.847000000002</v>
      </c>
      <c r="AI12" s="84">
        <f>[2]январь!H15+[2]февраль!H15+[2]март!H15+[2]апрель!H15+[2]май!H15+[2]июнь!H15+[2]июль!H15+[2]август!H15+[2]сентябрь!H15+[2]октябрь!H15+[2]ноябрь!H15+[2]декабрь!H15</f>
        <v>28643.136999999999</v>
      </c>
      <c r="AJ12" s="84">
        <f>[2]январь!I15+[2]февраль!I15+[2]март!I15+[2]апрель!I15+[2]май!I15+[2]июнь!I15+[2]июль!I15+[2]август!I15+[2]сентябрь!I15+[2]октябрь!I15+[2]ноябрь!I15+[2]декабрь!I15</f>
        <v>24399.710000000003</v>
      </c>
      <c r="AK12" s="84"/>
      <c r="AL12" s="84"/>
    </row>
    <row r="13" spans="1:41" ht="76.5" x14ac:dyDescent="0.25">
      <c r="A13" s="14" t="s">
        <v>27</v>
      </c>
      <c r="B13" s="48" t="s">
        <v>312</v>
      </c>
      <c r="C13" s="16" t="s">
        <v>303</v>
      </c>
      <c r="D13" s="17">
        <v>30801</v>
      </c>
      <c r="E13" s="17">
        <f>[2]январь!I16+[2]февраль!I16+[2]март!I16+[2]апрель!I16+[2]май!I16+[2]июнь!I16+[2]июль!I16+[2]август!I16+[2]сентябрь!I16+[2]октябрь!I16+[2]ноябрь!I16+[2]декабрь!I16</f>
        <v>48454.185000000005</v>
      </c>
      <c r="F13" s="11">
        <f t="shared" si="0"/>
        <v>157.31367488068571</v>
      </c>
      <c r="G13" s="48" t="s">
        <v>313</v>
      </c>
      <c r="H13" s="12">
        <f t="shared" si="1"/>
        <v>19506</v>
      </c>
      <c r="I13" s="23">
        <v>10338</v>
      </c>
      <c r="J13" s="23">
        <v>9168</v>
      </c>
      <c r="K13" s="12">
        <f t="shared" si="2"/>
        <v>19505</v>
      </c>
      <c r="L13" s="23">
        <v>10338</v>
      </c>
      <c r="M13" s="23">
        <v>9167</v>
      </c>
      <c r="N13" s="87">
        <v>713.54752148623766</v>
      </c>
      <c r="O13" s="87"/>
      <c r="P13" s="87"/>
      <c r="Q13" s="87"/>
      <c r="R13" s="87"/>
      <c r="S13" s="87"/>
      <c r="T13" s="87"/>
      <c r="U13" s="87"/>
      <c r="V13" s="87"/>
      <c r="W13" s="87"/>
      <c r="X13" s="87"/>
      <c r="Y13" s="89"/>
      <c r="Z13" s="89"/>
      <c r="AA13" s="89"/>
      <c r="AB13" s="88" t="e">
        <f>#REF!/#REF!*100</f>
        <v>#REF!</v>
      </c>
      <c r="AC13" s="88" t="e">
        <f>D13/#REF!*100</f>
        <v>#REF!</v>
      </c>
      <c r="AD13" s="89"/>
      <c r="AE13" s="89"/>
      <c r="AF13" s="89"/>
      <c r="AG13" s="89" t="s">
        <v>314</v>
      </c>
      <c r="AH13" s="84">
        <f>[2]январь!G16+[2]февраль!G16+[2]март!G16+[2]апрель!G16+[2]май!G16+[2]июнь!G16+[2]июль!G16+[2]август!G16+[2]сентябрь!G16+[2]октябрь!G16+[2]ноябрь!G16+[2]декабрь!G16</f>
        <v>109591.014</v>
      </c>
      <c r="AI13" s="84">
        <f>[2]январь!H16+[2]февраль!H16+[2]март!H16+[2]апрель!H16+[2]май!H16+[2]июнь!H16+[2]июль!H16+[2]август!H16+[2]сентябрь!H16+[2]октябрь!H16+[2]ноябрь!H16+[2]декабрь!H16</f>
        <v>61136.828999999998</v>
      </c>
      <c r="AJ13" s="84">
        <f>[2]январь!I16+[2]февраль!I16+[2]март!I16+[2]апрель!I16+[2]май!I16+[2]июнь!I16+[2]июль!I16+[2]август!I16+[2]сентябрь!I16+[2]октябрь!I16+[2]ноябрь!I16+[2]декабрь!I16</f>
        <v>48454.185000000005</v>
      </c>
      <c r="AK13" s="84"/>
      <c r="AL13" s="84"/>
    </row>
    <row r="14" spans="1:41" ht="127.5" x14ac:dyDescent="0.25">
      <c r="A14" s="14" t="s">
        <v>30</v>
      </c>
      <c r="B14" s="48" t="s">
        <v>315</v>
      </c>
      <c r="C14" s="16" t="s">
        <v>303</v>
      </c>
      <c r="D14" s="17">
        <v>15753</v>
      </c>
      <c r="E14" s="17">
        <f>[2]январь!I17+[2]февраль!I17+[2]март!I17+[2]апрель!I17+[2]май!I17+[2]июнь!I17+[2]июль!I17+[2]август!I17+[2]сентябрь!I17+[2]октябрь!I17+[2]ноябрь!I17+[2]декабрь!I17</f>
        <v>15408.413</v>
      </c>
      <c r="F14" s="11">
        <f t="shared" si="0"/>
        <v>97.812562686472432</v>
      </c>
      <c r="G14" s="48" t="s">
        <v>316</v>
      </c>
      <c r="H14" s="12">
        <f t="shared" si="1"/>
        <v>0</v>
      </c>
      <c r="I14" s="23">
        <v>0</v>
      </c>
      <c r="J14" s="23">
        <v>0</v>
      </c>
      <c r="K14" s="12">
        <f t="shared" si="2"/>
        <v>15716</v>
      </c>
      <c r="L14" s="23">
        <v>11473</v>
      </c>
      <c r="M14" s="23">
        <v>4243</v>
      </c>
      <c r="N14" s="87">
        <v>364.93990798911409</v>
      </c>
      <c r="O14" s="87" t="e">
        <f>#REF!+#REF!+#REF!</f>
        <v>#REF!</v>
      </c>
      <c r="P14" s="87" t="e">
        <f>#REF!+#REF!+#REF!</f>
        <v>#REF!</v>
      </c>
      <c r="Q14" s="87">
        <f>D14+D60+D97</f>
        <v>15985</v>
      </c>
      <c r="R14" s="87"/>
      <c r="S14" s="87" t="e">
        <f>#REF!+#REF!+#REF!</f>
        <v>#REF!</v>
      </c>
      <c r="T14" s="87" t="e">
        <f>#REF!+#REF!+#REF!</f>
        <v>#REF!</v>
      </c>
      <c r="U14" s="87">
        <f>E14+E60+E97</f>
        <v>15844.598</v>
      </c>
      <c r="V14" s="87" t="e">
        <f t="shared" ref="V14:X15" si="3">S14/O14*100</f>
        <v>#REF!</v>
      </c>
      <c r="W14" s="87" t="e">
        <f t="shared" si="3"/>
        <v>#REF!</v>
      </c>
      <c r="X14" s="87">
        <f t="shared" si="3"/>
        <v>99.121664060056304</v>
      </c>
      <c r="Y14" s="90"/>
      <c r="Z14" s="90"/>
      <c r="AA14" s="90"/>
      <c r="AB14" s="88" t="e">
        <f>#REF!/#REF!*100</f>
        <v>#REF!</v>
      </c>
      <c r="AC14" s="88" t="e">
        <f>D14/#REF!*100</f>
        <v>#REF!</v>
      </c>
      <c r="AD14" s="90"/>
      <c r="AE14" s="90"/>
      <c r="AF14" s="90"/>
      <c r="AG14" s="90"/>
      <c r="AH14" s="84">
        <f>[2]январь!G17+[2]февраль!G17+[2]март!G17+[2]апрель!G17+[2]май!G17+[2]июнь!G17+[2]июль!G17+[2]август!G17+[2]сентябрь!G17+[2]октябрь!G17+[2]ноябрь!G17+[2]декабрь!G17</f>
        <v>41591.49</v>
      </c>
      <c r="AI14" s="84">
        <f>[2]январь!H17+[2]февраль!H17+[2]март!H17+[2]апрель!H17+[2]май!H17+[2]июнь!H17+[2]июль!H17+[2]август!H17+[2]сентябрь!H17+[2]октябрь!H17+[2]ноябрь!H17+[2]декабрь!H17</f>
        <v>26183.077000000001</v>
      </c>
      <c r="AJ14" s="84">
        <f>[2]январь!I17+[2]февраль!I17+[2]март!I17+[2]апрель!I17+[2]май!I17+[2]июнь!I17+[2]июль!I17+[2]август!I17+[2]сентябрь!I17+[2]октябрь!I17+[2]ноябрь!I17+[2]декабрь!I17</f>
        <v>15408.413</v>
      </c>
      <c r="AK14" s="84"/>
      <c r="AL14" s="84"/>
      <c r="AM14" s="91" t="e">
        <f>#REF!+#REF!+#REF!</f>
        <v>#REF!</v>
      </c>
      <c r="AN14" s="91" t="e">
        <f>#REF!+#REF!+#REF!</f>
        <v>#REF!</v>
      </c>
      <c r="AO14" s="91">
        <f>E14+E60+E97</f>
        <v>15844.598</v>
      </c>
    </row>
    <row r="15" spans="1:41" ht="89.25" x14ac:dyDescent="0.25">
      <c r="A15" s="14" t="s">
        <v>33</v>
      </c>
      <c r="B15" s="48" t="s">
        <v>34</v>
      </c>
      <c r="C15" s="16" t="s">
        <v>303</v>
      </c>
      <c r="D15" s="17">
        <v>156596</v>
      </c>
      <c r="E15" s="17">
        <f>[2]январь!I18+[2]февраль!I18+[2]март!I18+[2]апрель!I18+[2]май!I18+[2]июнь!I18+[2]июль!I18+[2]август!I18+[2]сентябрь!I18+[2]октябрь!I18+[2]ноябрь!I18+[2]декабрь!I18</f>
        <v>127500.121</v>
      </c>
      <c r="F15" s="11">
        <f t="shared" si="0"/>
        <v>81.419781475899768</v>
      </c>
      <c r="G15" s="48" t="s">
        <v>317</v>
      </c>
      <c r="H15" s="12">
        <f t="shared" si="1"/>
        <v>68005</v>
      </c>
      <c r="I15" s="23">
        <v>48614</v>
      </c>
      <c r="J15" s="23">
        <v>19391</v>
      </c>
      <c r="K15" s="12">
        <f t="shared" si="2"/>
        <v>68003</v>
      </c>
      <c r="L15" s="23">
        <v>48613</v>
      </c>
      <c r="M15" s="23">
        <v>19390</v>
      </c>
      <c r="N15" s="87">
        <v>3627.761685486149</v>
      </c>
      <c r="O15" s="87" t="e">
        <f>#REF!+#REF!+#REF!</f>
        <v>#REF!</v>
      </c>
      <c r="P15" s="87" t="e">
        <f>#REF!+#REF!+#REF!</f>
        <v>#REF!</v>
      </c>
      <c r="Q15" s="87">
        <f>D15+D61+D98</f>
        <v>157737</v>
      </c>
      <c r="R15" s="87"/>
      <c r="S15" s="87" t="e">
        <f>#REF!+#REF!+#REF!</f>
        <v>#REF!</v>
      </c>
      <c r="T15" s="87" t="e">
        <f>#REF!+#REF!+#REF!</f>
        <v>#REF!</v>
      </c>
      <c r="U15" s="87">
        <f>E15+E61+E98</f>
        <v>128612.09600000001</v>
      </c>
      <c r="V15" s="87" t="e">
        <f>S15/O15*100</f>
        <v>#REF!</v>
      </c>
      <c r="W15" s="87" t="e">
        <f t="shared" si="3"/>
        <v>#REF!</v>
      </c>
      <c r="X15" s="87">
        <f t="shared" si="3"/>
        <v>81.535781712597554</v>
      </c>
      <c r="Y15" s="88" t="e">
        <f>#REF!/#REF!*100</f>
        <v>#REF!</v>
      </c>
      <c r="Z15" s="88" t="e">
        <f>D15/#REF!*100</f>
        <v>#REF!</v>
      </c>
      <c r="AA15" s="88"/>
      <c r="AB15" s="88" t="e">
        <f>#REF!/#REF!*100</f>
        <v>#REF!</v>
      </c>
      <c r="AC15" s="88" t="e">
        <f>D15/#REF!*100</f>
        <v>#REF!</v>
      </c>
      <c r="AD15" s="88"/>
      <c r="AE15" s="88"/>
      <c r="AF15" s="88"/>
      <c r="AG15" s="88"/>
      <c r="AH15" s="84">
        <f>[2]январь!G18+[2]февраль!G18+[2]март!G18+[2]апрель!G18+[2]май!G18+[2]июнь!G18+[2]июль!G18+[2]август!G18+[2]сентябрь!G18+[2]октябрь!G18+[2]ноябрь!G18+[2]декабрь!G18</f>
        <v>352381.08599999995</v>
      </c>
      <c r="AI15" s="84">
        <f>[2]январь!H18+[2]февраль!H18+[2]март!H18+[2]апрель!H18+[2]май!H18+[2]июнь!H18+[2]июль!H18+[2]август!H18+[2]сентябрь!H18+[2]октябрь!H18+[2]ноябрь!H18+[2]декабрь!H18</f>
        <v>224880.965</v>
      </c>
      <c r="AJ15" s="84">
        <f>[2]январь!I18+[2]февраль!I18+[2]март!I18+[2]апрель!I18+[2]май!I18+[2]июнь!I18+[2]июль!I18+[2]август!I18+[2]сентябрь!I18+[2]октябрь!I18+[2]ноябрь!I18+[2]декабрь!I18</f>
        <v>127500.121</v>
      </c>
      <c r="AK15" s="91" t="e">
        <f>#REF!+#REF!+#REF!</f>
        <v>#REF!</v>
      </c>
      <c r="AL15" s="84">
        <f>D15+D61+D98</f>
        <v>157737</v>
      </c>
      <c r="AM15" s="91" t="e">
        <f>#REF!+#REF!+#REF!</f>
        <v>#REF!</v>
      </c>
      <c r="AN15" s="91" t="e">
        <f>#REF!+#REF!+#REF!</f>
        <v>#REF!</v>
      </c>
      <c r="AO15" s="91">
        <f>E15+E61+E98</f>
        <v>128612.09600000001</v>
      </c>
    </row>
    <row r="16" spans="1:41" ht="27" customHeight="1" x14ac:dyDescent="0.25">
      <c r="A16" s="13" t="s">
        <v>36</v>
      </c>
      <c r="B16" s="35" t="s">
        <v>318</v>
      </c>
      <c r="C16" s="9" t="s">
        <v>303</v>
      </c>
      <c r="D16" s="11">
        <f>D18+D19+D20+D21+D22</f>
        <v>1036574.4</v>
      </c>
      <c r="E16" s="11">
        <f>E18+E19+E20+E21+E22</f>
        <v>1025295.0719999999</v>
      </c>
      <c r="F16" s="11">
        <f t="shared" si="0"/>
        <v>98.911865081753888</v>
      </c>
      <c r="G16" s="48"/>
      <c r="H16" s="12">
        <f t="shared" si="1"/>
        <v>247161</v>
      </c>
      <c r="I16" s="12">
        <f>I18+I19+I20+I22</f>
        <v>114675</v>
      </c>
      <c r="J16" s="12">
        <f>J18+J19+J20+J22</f>
        <v>132486</v>
      </c>
      <c r="K16" s="12">
        <f t="shared" si="2"/>
        <v>247160</v>
      </c>
      <c r="L16" s="12">
        <f>L18+L19+L20+L22</f>
        <v>114678</v>
      </c>
      <c r="M16" s="12">
        <f>M18+M19+M20+M22</f>
        <v>132482</v>
      </c>
      <c r="N16" s="83">
        <v>24013.671437813187</v>
      </c>
      <c r="O16" s="83"/>
      <c r="P16" s="83"/>
      <c r="Q16" s="83"/>
      <c r="R16" s="83"/>
      <c r="S16" s="86" t="e">
        <f>O15-S15</f>
        <v>#REF!</v>
      </c>
      <c r="T16" s="86" t="e">
        <f>T15-P15</f>
        <v>#REF!</v>
      </c>
      <c r="U16" s="86">
        <f>U15-Q15</f>
        <v>-29124.903999999995</v>
      </c>
      <c r="V16" s="83"/>
      <c r="W16" s="83"/>
      <c r="X16" s="83"/>
      <c r="Y16" s="83"/>
      <c r="Z16" s="83"/>
      <c r="AA16" s="83"/>
      <c r="AB16" s="88" t="e">
        <f>#REF!/#REF!*100</f>
        <v>#REF!</v>
      </c>
      <c r="AC16" s="88" t="e">
        <f>D16/#REF!*100</f>
        <v>#REF!</v>
      </c>
      <c r="AD16" s="83"/>
      <c r="AE16" s="83"/>
      <c r="AF16" s="83"/>
      <c r="AG16" s="83"/>
      <c r="AH16" s="84">
        <f>[2]январь!G19+[2]февраль!G19+[2]март!G19+[2]апрель!G19+[2]май!G19+[2]июнь!G19+[2]июль!G19+[2]август!G19+[2]сентябрь!G19+[2]октябрь!G19+[2]ноябрь!G19+[2]декабрь!G19</f>
        <v>2054424.395</v>
      </c>
      <c r="AI16" s="84">
        <f>[2]январь!H19+[2]февраль!H19+[2]март!H19+[2]апрель!H19+[2]май!H19+[2]июнь!H19+[2]июль!H19+[2]август!H19+[2]сентябрь!H19+[2]октябрь!H19+[2]ноябрь!H19+[2]декабрь!H19</f>
        <v>1029129.323</v>
      </c>
      <c r="AJ16" s="84">
        <f>[2]январь!I19+[2]февраль!I19+[2]март!I19+[2]апрель!I19+[2]май!I19+[2]июнь!I19+[2]июль!I19+[2]август!I19+[2]сентябрь!I19+[2]октябрь!I19+[2]ноябрь!I19+[2]декабрь!I19</f>
        <v>1025295.072</v>
      </c>
      <c r="AK16" s="84"/>
      <c r="AL16" s="84"/>
    </row>
    <row r="17" spans="1:44" ht="16.149999999999999" customHeight="1" x14ac:dyDescent="0.25">
      <c r="A17" s="14"/>
      <c r="B17" s="15" t="s">
        <v>305</v>
      </c>
      <c r="C17" s="16"/>
      <c r="D17" s="17"/>
      <c r="E17" s="18"/>
      <c r="F17" s="11"/>
      <c r="G17" s="48"/>
      <c r="H17" s="12"/>
      <c r="I17" s="19"/>
      <c r="J17" s="19"/>
      <c r="K17" s="12"/>
      <c r="L17" s="19"/>
      <c r="M17" s="19"/>
      <c r="N17" s="85">
        <v>0</v>
      </c>
      <c r="O17" s="85"/>
      <c r="P17" s="85"/>
      <c r="Q17" s="85"/>
      <c r="R17" s="85"/>
      <c r="S17" s="85"/>
      <c r="T17" s="85"/>
      <c r="U17" s="85"/>
      <c r="V17" s="85"/>
      <c r="W17" s="85"/>
      <c r="X17" s="85"/>
      <c r="Y17" s="85"/>
      <c r="Z17" s="85"/>
      <c r="AA17" s="85"/>
      <c r="AB17" s="88" t="e">
        <f>#REF!/#REF!*100</f>
        <v>#REF!</v>
      </c>
      <c r="AC17" s="88" t="e">
        <f>D17/#REF!*100</f>
        <v>#REF!</v>
      </c>
      <c r="AD17" s="85"/>
      <c r="AE17" s="85"/>
      <c r="AF17" s="85"/>
      <c r="AG17" s="85"/>
      <c r="AH17" s="84">
        <f>[2]январь!G20+[2]февраль!G20+[2]март!G20+[2]апрель!G20+[2]май!G20+[2]июнь!G20+[2]июль!G20+[2]август!G20+[2]сентябрь!G20+[2]октябрь!G20+[2]ноябрь!G20+[2]декабрь!G20</f>
        <v>0</v>
      </c>
      <c r="AI17" s="84">
        <f>[2]январь!H20+[2]февраль!H20+[2]март!H20+[2]апрель!H20+[2]май!H20+[2]июнь!H20+[2]июль!H20+[2]август!H20+[2]сентябрь!H20+[2]октябрь!H20+[2]ноябрь!H20+[2]декабрь!H20</f>
        <v>0</v>
      </c>
      <c r="AJ17" s="84">
        <f>[2]январь!I20+[2]февраль!I20+[2]март!I20+[2]апрель!I20+[2]май!I20+[2]июнь!I20+[2]июль!I20+[2]август!I20+[2]сентябрь!I20+[2]октябрь!I20+[2]ноябрь!I20+[2]декабрь!I20</f>
        <v>0</v>
      </c>
      <c r="AK17" s="84"/>
      <c r="AL17" s="84"/>
    </row>
    <row r="18" spans="1:44" ht="76.5" x14ac:dyDescent="0.25">
      <c r="A18" s="14" t="s">
        <v>38</v>
      </c>
      <c r="B18" s="48" t="s">
        <v>319</v>
      </c>
      <c r="C18" s="16" t="s">
        <v>303</v>
      </c>
      <c r="D18" s="24">
        <v>907227.6</v>
      </c>
      <c r="E18" s="17">
        <f>[2]январь!I21+[2]февраль!I21+[2]март!I21+[2]апрель!I21+[2]май!I21+[2]июнь!I21+[2]июль!I21+[2]август!I21+[2]сентябрь!I21+[2]октябрь!I21+[2]ноябрь!I21+[2]декабрь!I21</f>
        <v>894162.52699999989</v>
      </c>
      <c r="F18" s="11">
        <f t="shared" si="0"/>
        <v>98.55989026347963</v>
      </c>
      <c r="G18" s="48" t="s">
        <v>320</v>
      </c>
      <c r="H18" s="12">
        <f t="shared" si="1"/>
        <v>222649</v>
      </c>
      <c r="I18" s="23">
        <v>103510</v>
      </c>
      <c r="J18" s="23">
        <v>119139</v>
      </c>
      <c r="K18" s="12">
        <f t="shared" si="2"/>
        <v>222651</v>
      </c>
      <c r="L18" s="23">
        <v>103512</v>
      </c>
      <c r="M18" s="23">
        <v>119139</v>
      </c>
      <c r="N18" s="87">
        <v>21017.174942498874</v>
      </c>
      <c r="O18" s="87" t="e">
        <f>#REF!+#REF!+#REF!</f>
        <v>#REF!</v>
      </c>
      <c r="P18" s="87"/>
      <c r="Q18" s="87"/>
      <c r="R18" s="87"/>
      <c r="S18" s="87"/>
      <c r="T18" s="87"/>
      <c r="U18" s="87"/>
      <c r="V18" s="87"/>
      <c r="W18" s="87"/>
      <c r="X18" s="87"/>
      <c r="Y18" s="88"/>
      <c r="Z18" s="88"/>
      <c r="AA18" s="88"/>
      <c r="AB18" s="88" t="e">
        <f>#REF!/#REF!*100</f>
        <v>#REF!</v>
      </c>
      <c r="AC18" s="88" t="e">
        <f>D18/#REF!*100</f>
        <v>#REF!</v>
      </c>
      <c r="AD18" s="88"/>
      <c r="AE18" s="88"/>
      <c r="AF18" s="88"/>
      <c r="AG18" s="88"/>
      <c r="AH18" s="84">
        <f>[2]январь!G21+[2]февраль!G21+[2]март!G21+[2]апрель!G21+[2]май!G21+[2]июнь!G21+[2]июль!G21+[2]август!G21+[2]сентябрь!G21+[2]октябрь!G21+[2]ноябрь!G21+[2]декабрь!G21</f>
        <v>1796483.8519999997</v>
      </c>
      <c r="AI18" s="84">
        <f>[2]январь!H21+[2]февраль!H21+[2]март!H21+[2]апрель!H21+[2]май!H21+[2]июнь!H21+[2]июль!H21+[2]август!H21+[2]сентябрь!H21+[2]октябрь!H21+[2]ноябрь!H21+[2]декабрь!H21</f>
        <v>902321.32499999995</v>
      </c>
      <c r="AJ18" s="84">
        <f>[2]январь!I21+[2]февраль!I21+[2]март!I21+[2]апрель!I21+[2]май!I21+[2]июнь!I21+[2]июль!I21+[2]август!I21+[2]сентябрь!I21+[2]октябрь!I21+[2]ноябрь!I21+[2]декабрь!I21</f>
        <v>894162.52699999989</v>
      </c>
      <c r="AK18" s="84"/>
      <c r="AL18" s="84"/>
    </row>
    <row r="19" spans="1:44" ht="25.5" x14ac:dyDescent="0.25">
      <c r="A19" s="14" t="s">
        <v>41</v>
      </c>
      <c r="B19" s="48" t="s">
        <v>321</v>
      </c>
      <c r="C19" s="16" t="s">
        <v>303</v>
      </c>
      <c r="D19" s="24">
        <v>89815.8</v>
      </c>
      <c r="E19" s="17">
        <f>[2]январь!I22+[2]февраль!I22+[2]март!I22+[2]апрель!I22+[2]май!I22+[2]июнь!I22+[2]июль!I22+[2]август!I22+[2]сентябрь!I22+[2]октябрь!I22+[2]ноябрь!I22+[2]декабрь!I22</f>
        <v>86715.61</v>
      </c>
      <c r="F19" s="11">
        <f t="shared" si="0"/>
        <v>96.548279924022268</v>
      </c>
      <c r="G19" s="48"/>
      <c r="H19" s="12">
        <f t="shared" si="1"/>
        <v>19037</v>
      </c>
      <c r="I19" s="23">
        <v>8850</v>
      </c>
      <c r="J19" s="23">
        <v>10187</v>
      </c>
      <c r="K19" s="12">
        <f t="shared" si="2"/>
        <v>19036</v>
      </c>
      <c r="L19" s="23">
        <v>8851</v>
      </c>
      <c r="M19" s="23">
        <v>10185</v>
      </c>
      <c r="N19" s="87">
        <v>2080.706518629383</v>
      </c>
      <c r="O19" s="87"/>
      <c r="P19" s="87"/>
      <c r="Q19" s="87"/>
      <c r="R19" s="87"/>
      <c r="S19" s="87"/>
      <c r="T19" s="87"/>
      <c r="U19" s="87"/>
      <c r="V19" s="87"/>
      <c r="W19" s="87"/>
      <c r="X19" s="87"/>
      <c r="Y19" s="88"/>
      <c r="Z19" s="88"/>
      <c r="AA19" s="88"/>
      <c r="AB19" s="88" t="e">
        <f>#REF!/#REF!*100</f>
        <v>#REF!</v>
      </c>
      <c r="AC19" s="88" t="e">
        <f>D19/#REF!*100</f>
        <v>#REF!</v>
      </c>
      <c r="AD19" s="88"/>
      <c r="AE19" s="88"/>
      <c r="AF19" s="88"/>
      <c r="AG19" s="88"/>
      <c r="AH19" s="84">
        <f>[2]январь!G22+[2]февраль!G22+[2]март!G22+[2]апрель!G22+[2]май!G22+[2]июнь!G22+[2]июль!G22+[2]август!G22+[2]сентябрь!G22+[2]октябрь!G22+[2]ноябрь!G22+[2]декабрь!G22</f>
        <v>174127.73</v>
      </c>
      <c r="AI19" s="84">
        <f>[2]январь!H22+[2]февраль!H22+[2]март!H22+[2]апрель!H22+[2]май!H22+[2]июнь!H22+[2]июль!H22+[2]август!H22+[2]сентябрь!H22+[2]октябрь!H22+[2]ноябрь!H22+[2]декабрь!H22</f>
        <v>87412.12000000001</v>
      </c>
      <c r="AJ19" s="84">
        <f>[2]январь!I22+[2]февраль!I22+[2]март!I22+[2]апрель!I22+[2]май!I22+[2]июнь!I22+[2]июль!I22+[2]август!I22+[2]сентябрь!I22+[2]октябрь!I22+[2]ноябрь!I22+[2]декабрь!I22</f>
        <v>86715.61</v>
      </c>
      <c r="AK19" s="84"/>
      <c r="AL19" s="84"/>
    </row>
    <row r="20" spans="1:44" x14ac:dyDescent="0.25">
      <c r="A20" s="14" t="s">
        <v>43</v>
      </c>
      <c r="B20" s="25" t="s">
        <v>322</v>
      </c>
      <c r="C20" s="16" t="s">
        <v>303</v>
      </c>
      <c r="D20" s="24">
        <v>5784</v>
      </c>
      <c r="E20" s="17">
        <f>[2]январь!I23+[2]февраль!I23+[2]март!I23+[2]апрель!I23+[2]май!I23+[2]июнь!I23+[2]июль!I23+[2]август!I23+[2]сентябрь!I23+[2]октябрь!I23+[2]ноябрь!I23+[2]декабрь!I23</f>
        <v>8161.4589999999998</v>
      </c>
      <c r="F20" s="11">
        <f t="shared" si="0"/>
        <v>141.10406293222684</v>
      </c>
      <c r="G20" s="48"/>
      <c r="H20" s="12">
        <f t="shared" si="1"/>
        <v>1244</v>
      </c>
      <c r="I20" s="23">
        <v>348</v>
      </c>
      <c r="J20" s="23">
        <v>896</v>
      </c>
      <c r="K20" s="12">
        <f t="shared" si="2"/>
        <v>1244</v>
      </c>
      <c r="L20" s="23">
        <v>349</v>
      </c>
      <c r="M20" s="23">
        <v>895</v>
      </c>
      <c r="N20" s="87">
        <v>133.99431395981946</v>
      </c>
      <c r="O20" s="87"/>
      <c r="P20" s="87"/>
      <c r="Q20" s="87"/>
      <c r="R20" s="87"/>
      <c r="S20" s="87"/>
      <c r="T20" s="87"/>
      <c r="U20" s="87"/>
      <c r="V20" s="87"/>
      <c r="W20" s="87"/>
      <c r="X20" s="87"/>
      <c r="Y20" s="88"/>
      <c r="Z20" s="88"/>
      <c r="AA20" s="88"/>
      <c r="AB20" s="88" t="e">
        <f>#REF!/#REF!*100</f>
        <v>#REF!</v>
      </c>
      <c r="AC20" s="88" t="e">
        <f>D20/#REF!*100</f>
        <v>#REF!</v>
      </c>
      <c r="AD20" s="88"/>
      <c r="AE20" s="88"/>
      <c r="AF20" s="88"/>
      <c r="AG20" s="88"/>
      <c r="AH20" s="84">
        <f>[2]январь!G23+[2]февраль!G23+[2]март!G23+[2]апрель!G23+[2]май!G23+[2]июнь!G23+[2]июль!G23+[2]август!G23+[2]сентябрь!G23+[2]октябрь!G23+[2]ноябрь!G23+[2]декабрь!G23</f>
        <v>11014.112999999999</v>
      </c>
      <c r="AI20" s="84">
        <f>[2]январь!H23+[2]февраль!H23+[2]март!H23+[2]апрель!H23+[2]май!H23+[2]июнь!H23+[2]июль!H23+[2]август!H23+[2]сентябрь!H23+[2]октябрь!H23+[2]ноябрь!H23+[2]декабрь!H23</f>
        <v>2852.6539999999995</v>
      </c>
      <c r="AJ20" s="84">
        <f>[2]январь!I23+[2]февраль!I23+[2]март!I23+[2]апрель!I23+[2]май!I23+[2]июнь!I23+[2]июль!I23+[2]август!I23+[2]сентябрь!I23+[2]октябрь!I23+[2]ноябрь!I23+[2]декабрь!I23</f>
        <v>8161.4589999999998</v>
      </c>
      <c r="AK20" s="84"/>
      <c r="AL20" s="84"/>
    </row>
    <row r="21" spans="1:44" ht="25.5" x14ac:dyDescent="0.25">
      <c r="A21" s="14" t="s">
        <v>45</v>
      </c>
      <c r="B21" s="25" t="s">
        <v>323</v>
      </c>
      <c r="C21" s="16" t="s">
        <v>303</v>
      </c>
      <c r="D21" s="24">
        <v>9252</v>
      </c>
      <c r="E21" s="17">
        <f>[2]январь!I24+[2]февраль!I24+[2]март!I24+[2]апрель!I24+[2]май!I24+[2]июнь!I24+[2]июль!I24+[2]август!I24+[2]сентябрь!I24+[2]октябрь!I24+[2]ноябрь!I24+[2]декабрь!I24</f>
        <v>11955.279</v>
      </c>
      <c r="F21" s="11">
        <f t="shared" si="0"/>
        <v>129.21832036316471</v>
      </c>
      <c r="G21" s="48"/>
      <c r="H21" s="12"/>
      <c r="I21" s="23"/>
      <c r="J21" s="23"/>
      <c r="K21" s="12"/>
      <c r="L21" s="23"/>
      <c r="M21" s="23"/>
      <c r="N21" s="87">
        <v>214.33530303531285</v>
      </c>
      <c r="O21" s="87"/>
      <c r="P21" s="87"/>
      <c r="Q21" s="87"/>
      <c r="R21" s="87"/>
      <c r="S21" s="87"/>
      <c r="T21" s="87"/>
      <c r="U21" s="87"/>
      <c r="V21" s="87"/>
      <c r="W21" s="87"/>
      <c r="X21" s="87"/>
      <c r="Y21" s="88"/>
      <c r="Z21" s="88"/>
      <c r="AA21" s="88"/>
      <c r="AB21" s="88" t="e">
        <f>#REF!/#REF!*100</f>
        <v>#REF!</v>
      </c>
      <c r="AC21" s="88" t="e">
        <f>D21/#REF!*100</f>
        <v>#REF!</v>
      </c>
      <c r="AD21" s="88"/>
      <c r="AE21" s="88"/>
      <c r="AF21" s="88"/>
      <c r="AG21" s="88"/>
      <c r="AH21" s="84"/>
      <c r="AI21" s="84"/>
      <c r="AJ21" s="84"/>
      <c r="AK21" s="84"/>
      <c r="AL21" s="84"/>
    </row>
    <row r="22" spans="1:44" ht="25.5" x14ac:dyDescent="0.25">
      <c r="A22" s="14" t="s">
        <v>47</v>
      </c>
      <c r="B22" s="25" t="s">
        <v>324</v>
      </c>
      <c r="C22" s="16" t="s">
        <v>303</v>
      </c>
      <c r="D22" s="24">
        <v>24495</v>
      </c>
      <c r="E22" s="17">
        <f>[2]январь!I25+[2]февраль!I25+[2]март!I25+[2]апрель!I25+[2]май!I25+[2]июнь!I25+[2]июль!I25+[2]август!I25+[2]сентябрь!I25+[2]октябрь!I25+[2]ноябрь!I25+[2]декабрь!I25</f>
        <v>24300.196999999996</v>
      </c>
      <c r="F22" s="11">
        <f t="shared" si="0"/>
        <v>99.204723412941405</v>
      </c>
      <c r="G22" s="48"/>
      <c r="H22" s="12">
        <f t="shared" si="1"/>
        <v>4231</v>
      </c>
      <c r="I22" s="23">
        <v>1967</v>
      </c>
      <c r="J22" s="23">
        <v>2264</v>
      </c>
      <c r="K22" s="12">
        <f t="shared" si="2"/>
        <v>4229</v>
      </c>
      <c r="L22" s="23">
        <v>1966</v>
      </c>
      <c r="M22" s="23">
        <v>2263</v>
      </c>
      <c r="N22" s="87">
        <v>567.4603596897955</v>
      </c>
      <c r="O22" s="87"/>
      <c r="P22" s="87"/>
      <c r="Q22" s="87"/>
      <c r="R22" s="87"/>
      <c r="S22" s="87"/>
      <c r="T22" s="87"/>
      <c r="U22" s="87"/>
      <c r="V22" s="87"/>
      <c r="W22" s="87"/>
      <c r="X22" s="87"/>
      <c r="Y22" s="88"/>
      <c r="Z22" s="88"/>
      <c r="AA22" s="88"/>
      <c r="AB22" s="88" t="e">
        <f>#REF!/#REF!*100</f>
        <v>#REF!</v>
      </c>
      <c r="AC22" s="88" t="e">
        <f>D22/#REF!*100</f>
        <v>#REF!</v>
      </c>
      <c r="AD22" s="88"/>
      <c r="AE22" s="88"/>
      <c r="AF22" s="88"/>
      <c r="AG22" s="88"/>
      <c r="AH22" s="84">
        <f>[2]январь!G25+[2]февраль!G25+[2]март!G25+[2]апрель!G25+[2]май!G25+[2]июнь!G25+[2]июль!G25+[2]август!G25+[2]сентябрь!G25+[2]октябрь!G25+[2]ноябрь!G25+[2]декабрь!G25</f>
        <v>48795.603000000003</v>
      </c>
      <c r="AI22" s="84">
        <f>[2]январь!H25+[2]февраль!H25+[2]март!H25+[2]апрель!H25+[2]май!H25+[2]июнь!H25+[2]июль!H25+[2]август!H25+[2]сентябрь!H25+[2]октябрь!H25+[2]ноябрь!H25+[2]декабрь!H25</f>
        <v>24495.406000000003</v>
      </c>
      <c r="AJ22" s="84">
        <f>[2]январь!I25+[2]февраль!I25+[2]март!I25+[2]апрель!I25+[2]май!I25+[2]июнь!I25+[2]июль!I25+[2]август!I25+[2]сентябрь!I25+[2]октябрь!I25+[2]ноябрь!I25+[2]декабрь!I25</f>
        <v>24300.196999999996</v>
      </c>
      <c r="AK22" s="84"/>
      <c r="AL22" s="84"/>
    </row>
    <row r="23" spans="1:44" ht="38.25" x14ac:dyDescent="0.25">
      <c r="A23" s="13" t="s">
        <v>49</v>
      </c>
      <c r="B23" s="35" t="s">
        <v>50</v>
      </c>
      <c r="C23" s="9" t="s">
        <v>303</v>
      </c>
      <c r="D23" s="11">
        <v>170914</v>
      </c>
      <c r="E23" s="11">
        <f>[2]январь!I26+[2]февраль!I26+[2]март!I26+[2]апрель!I26+[2]май!I26+[2]июнь!I26+[2]июль!I26+[2]август!I26+[2]сентябрь!I26+[2]октябрь!I26+[2]ноябрь!I26+[2]декабрь!I26</f>
        <v>170822.147</v>
      </c>
      <c r="F23" s="11">
        <f t="shared" si="0"/>
        <v>99.946257767064139</v>
      </c>
      <c r="G23" s="48" t="s">
        <v>325</v>
      </c>
      <c r="H23" s="12">
        <f t="shared" si="1"/>
        <v>80110</v>
      </c>
      <c r="I23" s="23">
        <v>47919</v>
      </c>
      <c r="J23" s="23">
        <v>32191</v>
      </c>
      <c r="K23" s="12">
        <f t="shared" si="2"/>
        <v>80107</v>
      </c>
      <c r="L23" s="23">
        <v>47918</v>
      </c>
      <c r="M23" s="23">
        <v>32189</v>
      </c>
      <c r="N23" s="87">
        <v>3959.4578451121333</v>
      </c>
      <c r="O23" s="87"/>
      <c r="P23" s="87"/>
      <c r="Q23" s="87"/>
      <c r="R23" s="87"/>
      <c r="S23" s="87"/>
      <c r="T23" s="87"/>
      <c r="U23" s="87"/>
      <c r="V23" s="87"/>
      <c r="W23" s="87"/>
      <c r="X23" s="87"/>
      <c r="Y23" s="88"/>
      <c r="Z23" s="88"/>
      <c r="AA23" s="88">
        <f>E23+E56+E93</f>
        <v>181504.60500000001</v>
      </c>
      <c r="AB23" s="88" t="e">
        <f>#REF!/#REF!*100</f>
        <v>#REF!</v>
      </c>
      <c r="AC23" s="88" t="e">
        <f>D23/#REF!*100</f>
        <v>#REF!</v>
      </c>
      <c r="AD23" s="88"/>
      <c r="AE23" s="88"/>
      <c r="AF23" s="88"/>
      <c r="AG23" s="88"/>
      <c r="AH23" s="84">
        <f>[2]январь!G26+[2]февраль!G26+[2]март!G26+[2]апрель!G26+[2]май!G26+[2]июнь!G26+[2]июль!G26+[2]август!G26+[2]сентябрь!G26+[2]октябрь!G26+[2]ноябрь!G26+[2]декабрь!G26</f>
        <v>373523.46800000005</v>
      </c>
      <c r="AI23" s="84">
        <f>[2]январь!H26+[2]февраль!H26+[2]март!H26+[2]апрель!H26+[2]май!H26+[2]июнь!H26+[2]июль!H26+[2]август!H26+[2]сентябрь!H26+[2]октябрь!H26+[2]ноябрь!H26+[2]декабрь!H26</f>
        <v>202701.321</v>
      </c>
      <c r="AJ23" s="84">
        <f>[2]январь!I26+[2]февраль!I26+[2]март!I26+[2]апрель!I26+[2]май!I26+[2]июнь!I26+[2]июль!I26+[2]август!I26+[2]сентябрь!I26+[2]октябрь!I26+[2]ноябрь!I26+[2]декабрь!I26</f>
        <v>170822.147</v>
      </c>
      <c r="AK23" s="84"/>
      <c r="AL23" s="84"/>
      <c r="AM23" s="91" t="e">
        <f>#REF!+#REF!+#REF!</f>
        <v>#REF!</v>
      </c>
      <c r="AN23" s="91" t="e">
        <f>#REF!+#REF!+#REF!</f>
        <v>#REF!</v>
      </c>
      <c r="AO23" s="91">
        <f>E23+E56+E93</f>
        <v>181504.60500000001</v>
      </c>
      <c r="AP23" s="92" t="e">
        <f>#REF!/AM23*100</f>
        <v>#REF!</v>
      </c>
      <c r="AQ23" s="92" t="e">
        <f>#REF!/AN23*100</f>
        <v>#REF!</v>
      </c>
      <c r="AR23" s="92">
        <f>E23/AO23*100</f>
        <v>94.114497535751212</v>
      </c>
    </row>
    <row r="24" spans="1:44" ht="89.25" x14ac:dyDescent="0.25">
      <c r="A24" s="13" t="s">
        <v>52</v>
      </c>
      <c r="B24" s="35" t="s">
        <v>326</v>
      </c>
      <c r="C24" s="9" t="s">
        <v>303</v>
      </c>
      <c r="D24" s="26">
        <v>127408</v>
      </c>
      <c r="E24" s="11">
        <f>[2]январь!I27+[2]февраль!I27+[2]март!I27+[2]апрель!I27+[2]май!I27+[2]июнь!I27+[2]июль!I27+[2]август!I27+[2]сентябрь!I27+[2]октябрь!I27+[2]ноябрь!I27+[2]декабрь!I27</f>
        <v>174307.14</v>
      </c>
      <c r="F24" s="11">
        <f t="shared" si="0"/>
        <v>136.81020030139393</v>
      </c>
      <c r="G24" s="48" t="s">
        <v>327</v>
      </c>
      <c r="H24" s="12">
        <f t="shared" si="1"/>
        <v>41921</v>
      </c>
      <c r="I24" s="23">
        <v>33030</v>
      </c>
      <c r="J24" s="23">
        <v>8891</v>
      </c>
      <c r="K24" s="12">
        <f t="shared" si="2"/>
        <v>41921</v>
      </c>
      <c r="L24" s="23">
        <v>33030</v>
      </c>
      <c r="M24" s="23">
        <v>8891</v>
      </c>
      <c r="N24" s="87">
        <v>2951.5815271425786</v>
      </c>
      <c r="O24" s="87"/>
      <c r="P24" s="87"/>
      <c r="Q24" s="87"/>
      <c r="R24" s="87"/>
      <c r="S24" s="87"/>
      <c r="T24" s="87"/>
      <c r="U24" s="87"/>
      <c r="V24" s="87"/>
      <c r="W24" s="87"/>
      <c r="X24" s="87"/>
      <c r="Y24" s="88"/>
      <c r="Z24" s="88"/>
      <c r="AA24" s="88"/>
      <c r="AB24" s="88" t="e">
        <f>#REF!/#REF!*100</f>
        <v>#REF!</v>
      </c>
      <c r="AC24" s="88" t="e">
        <f>D24/#REF!*100</f>
        <v>#REF!</v>
      </c>
      <c r="AD24" s="88"/>
      <c r="AE24" s="88"/>
      <c r="AF24" s="88"/>
      <c r="AG24" s="88"/>
      <c r="AH24" s="84">
        <f>[2]январь!G27+[2]февраль!G27+[2]март!G27+[2]апрель!G27+[2]май!G27+[2]июнь!G27+[2]июль!G27+[2]август!G27+[2]сентябрь!G27+[2]октябрь!G27+[2]ноябрь!G27+[2]декабрь!G27</f>
        <v>345790.77699999994</v>
      </c>
      <c r="AI24" s="84">
        <f>[2]январь!H27+[2]февраль!H27+[2]март!H27+[2]апрель!H27+[2]май!H27+[2]июнь!H27+[2]июль!H27+[2]август!H27+[2]сентябрь!H27+[2]октябрь!H27+[2]ноябрь!H27+[2]декабрь!H27</f>
        <v>171483.63699999999</v>
      </c>
      <c r="AJ24" s="84">
        <f>[2]январь!I27+[2]февраль!I27+[2]март!I27+[2]апрель!I27+[2]май!I27+[2]июнь!I27+[2]июль!I27+[2]август!I27+[2]сентябрь!I27+[2]октябрь!I27+[2]ноябрь!I27+[2]декабрь!I27</f>
        <v>174307.14</v>
      </c>
      <c r="AK24" s="84"/>
      <c r="AL24" s="84"/>
      <c r="AM24" s="77" t="e">
        <f>AP23+AM56+AM93</f>
        <v>#REF!</v>
      </c>
      <c r="AN24" s="77" t="e">
        <f>AQ23+AN56+AN93</f>
        <v>#REF!</v>
      </c>
      <c r="AO24" s="77">
        <f>AR23+AO56+AO93</f>
        <v>100.11892771304277</v>
      </c>
    </row>
    <row r="25" spans="1:44" x14ac:dyDescent="0.25">
      <c r="A25" s="13"/>
      <c r="B25" s="15" t="s">
        <v>305</v>
      </c>
      <c r="C25" s="27"/>
      <c r="D25" s="21"/>
      <c r="E25" s="17"/>
      <c r="F25" s="11"/>
      <c r="G25" s="48"/>
      <c r="H25" s="12"/>
      <c r="I25" s="19"/>
      <c r="J25" s="19"/>
      <c r="K25" s="12"/>
      <c r="L25" s="19"/>
      <c r="M25" s="19"/>
      <c r="N25" s="85">
        <v>0</v>
      </c>
      <c r="O25" s="85"/>
      <c r="P25" s="85"/>
      <c r="Q25" s="85"/>
      <c r="R25" s="85"/>
      <c r="S25" s="85"/>
      <c r="T25" s="85"/>
      <c r="U25" s="85"/>
      <c r="V25" s="85"/>
      <c r="W25" s="85"/>
      <c r="X25" s="85"/>
      <c r="Y25" s="85"/>
      <c r="Z25" s="85"/>
      <c r="AA25" s="85"/>
      <c r="AB25" s="88" t="e">
        <f>#REF!/#REF!*100</f>
        <v>#REF!</v>
      </c>
      <c r="AC25" s="88" t="e">
        <f>D25/#REF!*100</f>
        <v>#REF!</v>
      </c>
      <c r="AD25" s="85"/>
      <c r="AE25" s="85"/>
      <c r="AF25" s="85"/>
      <c r="AG25" s="85"/>
      <c r="AH25" s="84">
        <f>[2]январь!G28+[2]февраль!G28+[2]март!G28+[2]апрель!G28+[2]май!G28+[2]июнь!G28+[2]июль!G28+[2]август!G28+[2]сентябрь!G28+[2]октябрь!G28+[2]ноябрь!G28+[2]декабрь!G28</f>
        <v>0</v>
      </c>
      <c r="AI25" s="84">
        <f>[2]январь!H28+[2]февраль!H28+[2]март!H28+[2]апрель!H28+[2]май!H28+[2]июнь!H28+[2]июль!H28+[2]август!H28+[2]сентябрь!H28+[2]октябрь!H28+[2]ноябрь!H28+[2]декабрь!H28</f>
        <v>0</v>
      </c>
      <c r="AJ25" s="84">
        <f>[2]январь!I28+[2]февраль!I28+[2]март!I28+[2]апрель!I28+[2]май!I28+[2]июнь!I28+[2]июль!I28+[2]август!I28+[2]сентябрь!I28+[2]октябрь!I28+[2]ноябрь!I28+[2]декабрь!I28</f>
        <v>0</v>
      </c>
      <c r="AK25" s="84"/>
      <c r="AL25" s="84"/>
    </row>
    <row r="26" spans="1:44" ht="89.25" x14ac:dyDescent="0.25">
      <c r="A26" s="13" t="s">
        <v>55</v>
      </c>
      <c r="B26" s="48" t="s">
        <v>328</v>
      </c>
      <c r="C26" s="16" t="s">
        <v>303</v>
      </c>
      <c r="D26" s="24">
        <v>114667</v>
      </c>
      <c r="E26" s="17">
        <f>E24*0.9</f>
        <v>156876.42600000001</v>
      </c>
      <c r="F26" s="11">
        <f t="shared" si="0"/>
        <v>136.81043892314267</v>
      </c>
      <c r="G26" s="48" t="s">
        <v>327</v>
      </c>
      <c r="H26" s="12">
        <f t="shared" si="1"/>
        <v>10954</v>
      </c>
      <c r="I26" s="23">
        <v>9600</v>
      </c>
      <c r="J26" s="23">
        <v>1354</v>
      </c>
      <c r="K26" s="12">
        <f t="shared" si="2"/>
        <v>10952</v>
      </c>
      <c r="L26" s="23">
        <v>9599</v>
      </c>
      <c r="M26" s="23">
        <v>1353</v>
      </c>
      <c r="N26" s="87">
        <v>2656.418741153288</v>
      </c>
      <c r="O26" s="87"/>
      <c r="P26" s="87"/>
      <c r="Q26" s="87"/>
      <c r="R26" s="87"/>
      <c r="S26" s="87"/>
      <c r="T26" s="87"/>
      <c r="U26" s="87"/>
      <c r="V26" s="87"/>
      <c r="W26" s="87"/>
      <c r="X26" s="87"/>
      <c r="Y26" s="88"/>
      <c r="Z26" s="88"/>
      <c r="AA26" s="88"/>
      <c r="AB26" s="88" t="e">
        <f>#REF!/#REF!*100</f>
        <v>#REF!</v>
      </c>
      <c r="AC26" s="88" t="e">
        <f>D26/#REF!*100</f>
        <v>#REF!</v>
      </c>
      <c r="AD26" s="88"/>
      <c r="AE26" s="88"/>
      <c r="AF26" s="88"/>
      <c r="AG26" s="88"/>
      <c r="AH26" s="84">
        <f>[2]январь!G29+[2]февраль!G29+[2]март!G29+[2]апрель!G29+[2]май!G29+[2]июнь!G29+[2]июль!G29+[2]август!G29+[2]сентябрь!G29+[2]октябрь!G29+[2]ноябрь!G29+[2]декабрь!G29</f>
        <v>0</v>
      </c>
      <c r="AI26" s="84">
        <f>[2]январь!H29+[2]февраль!H29+[2]март!H29+[2]апрель!H29+[2]май!H29+[2]июнь!H29+[2]июль!H29+[2]август!H29+[2]сентябрь!H29+[2]октябрь!H29+[2]ноябрь!H29+[2]декабрь!H29</f>
        <v>0</v>
      </c>
      <c r="AJ26" s="84">
        <f>[2]январь!I29+[2]февраль!I29+[2]март!I29+[2]апрель!I29+[2]май!I29+[2]июнь!I29+[2]июль!I29+[2]август!I29+[2]сентябрь!I29+[2]октябрь!I29+[2]ноябрь!I29+[2]декабрь!I29</f>
        <v>0</v>
      </c>
      <c r="AK26" s="84"/>
      <c r="AL26" s="84"/>
    </row>
    <row r="27" spans="1:44" x14ac:dyDescent="0.25">
      <c r="A27" s="13" t="s">
        <v>58</v>
      </c>
      <c r="B27" s="35" t="s">
        <v>329</v>
      </c>
      <c r="C27" s="9" t="s">
        <v>303</v>
      </c>
      <c r="D27" s="11">
        <f>D29+D30+D31+D32+D33+D34+D35+D36+D44+D45+D46+D47</f>
        <v>81417</v>
      </c>
      <c r="E27" s="11">
        <f>E29+E30+E31+E32+E33+E34+E35+E36+E44+E45+E46+E47</f>
        <v>93018.902000000002</v>
      </c>
      <c r="F27" s="11">
        <f t="shared" si="0"/>
        <v>114.24997482098334</v>
      </c>
      <c r="G27" s="48"/>
      <c r="H27" s="12">
        <f t="shared" si="1"/>
        <v>18713</v>
      </c>
      <c r="I27" s="28">
        <f>I29+I30+I31+I32+I33+I34+I35+I36+I44</f>
        <v>10838</v>
      </c>
      <c r="J27" s="28">
        <f>J29+J30+J31+J32+J33+J34+J35+J36+J44</f>
        <v>7875</v>
      </c>
      <c r="K27" s="12">
        <f t="shared" si="2"/>
        <v>18702</v>
      </c>
      <c r="L27" s="28">
        <f>L29+L30+L31+L32+L33+L34+L35+L36+L44</f>
        <v>10837</v>
      </c>
      <c r="M27" s="28">
        <f>M29+M30+M31+M32+M33+M34+M35+M36+M44</f>
        <v>7865</v>
      </c>
      <c r="N27" s="93">
        <v>1886.1367668856535</v>
      </c>
      <c r="O27" s="93"/>
      <c r="P27" s="93"/>
      <c r="Q27" s="93"/>
      <c r="R27" s="93"/>
      <c r="S27" s="93"/>
      <c r="T27" s="93"/>
      <c r="U27" s="93"/>
      <c r="V27" s="93"/>
      <c r="W27" s="93"/>
      <c r="X27" s="93"/>
      <c r="Y27" s="93"/>
      <c r="Z27" s="93"/>
      <c r="AA27" s="93"/>
      <c r="AB27" s="88" t="e">
        <f>#REF!/#REF!*100</f>
        <v>#REF!</v>
      </c>
      <c r="AC27" s="88" t="e">
        <f>D27/#REF!*100</f>
        <v>#REF!</v>
      </c>
      <c r="AD27" s="93"/>
      <c r="AE27" s="93"/>
      <c r="AF27" s="93"/>
      <c r="AG27" s="93"/>
      <c r="AH27" s="84">
        <f>[2]январь!G30+[2]февраль!G30+[2]март!G30+[2]апрель!G30+[2]май!G30+[2]июнь!G30+[2]июль!G30+[2]август!G30+[2]сентябрь!G30+[2]октябрь!G30+[2]ноябрь!G30+[2]декабрь!G30</f>
        <v>177931.57199999999</v>
      </c>
      <c r="AI27" s="84">
        <f>[2]январь!H30+[2]февраль!H30+[2]март!H30+[2]апрель!H30+[2]май!H30+[2]июнь!H30+[2]июль!H30+[2]август!H30+[2]сентябрь!H30+[2]октябрь!H30+[2]ноябрь!H30+[2]декабрь!H30</f>
        <v>84912.67</v>
      </c>
      <c r="AJ27" s="84">
        <f>[2]январь!I30+[2]февраль!I30+[2]март!I30+[2]апрель!I30+[2]май!I30+[2]июнь!I30+[2]июль!I30+[2]август!I30+[2]сентябрь!I30+[2]октябрь!I30+[2]ноябрь!I30+[2]декабрь!I30</f>
        <v>93018.902000000002</v>
      </c>
      <c r="AK27" s="84"/>
      <c r="AL27" s="84"/>
    </row>
    <row r="28" spans="1:44" ht="15.75" thickBot="1" x14ac:dyDescent="0.3">
      <c r="A28" s="14"/>
      <c r="B28" s="15" t="s">
        <v>305</v>
      </c>
      <c r="C28" s="16"/>
      <c r="D28" s="17"/>
      <c r="E28" s="18"/>
      <c r="F28" s="11"/>
      <c r="G28" s="48"/>
      <c r="H28" s="12"/>
      <c r="I28" s="19"/>
      <c r="J28" s="19"/>
      <c r="K28" s="12"/>
      <c r="L28" s="19"/>
      <c r="M28" s="19"/>
      <c r="N28" s="85">
        <v>0</v>
      </c>
      <c r="O28" s="85"/>
      <c r="P28" s="85"/>
      <c r="Q28" s="85"/>
      <c r="R28" s="85"/>
      <c r="S28" s="85"/>
      <c r="T28" s="85"/>
      <c r="U28" s="85"/>
      <c r="V28" s="85"/>
      <c r="W28" s="85"/>
      <c r="X28" s="85"/>
      <c r="Y28" s="85"/>
      <c r="Z28" s="85"/>
      <c r="AA28" s="85"/>
      <c r="AB28" s="88" t="e">
        <f>#REF!/#REF!*100</f>
        <v>#REF!</v>
      </c>
      <c r="AC28" s="85"/>
      <c r="AD28" s="85"/>
      <c r="AE28" s="85"/>
      <c r="AF28" s="85"/>
      <c r="AG28" s="85"/>
      <c r="AH28" s="84">
        <f>[2]январь!G31+[2]февраль!G31+[2]март!G31+[2]апрель!G31+[2]май!G31+[2]июнь!G31+[2]июль!G31+[2]август!G31+[2]сентябрь!G31+[2]октябрь!G31+[2]ноябрь!G31+[2]декабрь!G31</f>
        <v>0</v>
      </c>
      <c r="AI28" s="84">
        <f>[2]январь!H31+[2]февраль!H31+[2]март!H31+[2]апрель!H31+[2]май!H31+[2]июнь!H31+[2]июль!H31+[2]август!H31+[2]сентябрь!H31+[2]октябрь!H31+[2]ноябрь!H31+[2]декабрь!H31</f>
        <v>0</v>
      </c>
      <c r="AJ28" s="84">
        <f>[2]январь!I31+[2]февраль!I31+[2]март!I31+[2]апрель!I31+[2]май!I31+[2]июнь!I31+[2]июль!I31+[2]август!I31+[2]сентябрь!I31+[2]октябрь!I31+[2]ноябрь!I31+[2]декабрь!I31</f>
        <v>0</v>
      </c>
      <c r="AK28" s="84"/>
      <c r="AL28" s="84"/>
    </row>
    <row r="29" spans="1:44" ht="26.25" thickBot="1" x14ac:dyDescent="0.3">
      <c r="A29" s="14" t="s">
        <v>60</v>
      </c>
      <c r="B29" s="48" t="s">
        <v>330</v>
      </c>
      <c r="C29" s="16" t="s">
        <v>303</v>
      </c>
      <c r="D29" s="17">
        <v>3154</v>
      </c>
      <c r="E29" s="17">
        <f>[2]январь!I32+[2]февраль!I32+[2]март!I32+[2]апрель!I32+[2]май!I32+[2]июнь!I32+[2]июль!I32+[2]август!I32+[2]сентябрь!I32+[2]октябрь!I32+[2]ноябрь!I32+[2]декабрь!I32</f>
        <v>3209.538</v>
      </c>
      <c r="F29" s="11">
        <f t="shared" si="0"/>
        <v>101.76087507926444</v>
      </c>
      <c r="G29" s="48" t="s">
        <v>331</v>
      </c>
      <c r="H29" s="12">
        <f t="shared" si="1"/>
        <v>412</v>
      </c>
      <c r="I29" s="23">
        <v>218</v>
      </c>
      <c r="J29" s="23">
        <v>194</v>
      </c>
      <c r="K29" s="12">
        <f t="shared" si="2"/>
        <v>411</v>
      </c>
      <c r="L29" s="23">
        <v>219</v>
      </c>
      <c r="M29" s="23">
        <v>192</v>
      </c>
      <c r="N29" s="87">
        <v>73.066747273387023</v>
      </c>
      <c r="O29" s="94" t="e">
        <f>#REF!+#REF!+#REF!</f>
        <v>#REF!</v>
      </c>
      <c r="P29" s="94" t="e">
        <f>#REF!+#REF!+#REF!</f>
        <v>#REF!</v>
      </c>
      <c r="Q29" s="94">
        <f>E29+E63+E99</f>
        <v>6567.5189999999993</v>
      </c>
      <c r="R29" s="87" t="s">
        <v>332</v>
      </c>
      <c r="S29" s="87"/>
      <c r="T29" s="87"/>
      <c r="U29" s="87"/>
      <c r="V29" s="87"/>
      <c r="W29" s="87"/>
      <c r="X29" s="87"/>
      <c r="Y29" s="88"/>
      <c r="Z29" s="88"/>
      <c r="AA29" s="88"/>
      <c r="AB29" s="88" t="e">
        <f>#REF!+#REF!+#REF!</f>
        <v>#REF!</v>
      </c>
      <c r="AC29" s="88">
        <f>E29+E63+E99</f>
        <v>6567.5189999999993</v>
      </c>
      <c r="AD29" s="88"/>
      <c r="AE29" s="88"/>
      <c r="AF29" s="88"/>
      <c r="AG29" s="88"/>
      <c r="AH29" s="84">
        <f>[2]январь!G32+[2]февраль!G32+[2]март!G32+[2]апрель!G32+[2]май!G32+[2]июнь!G32+[2]июль!G32+[2]август!G32+[2]сентябрь!G32+[2]октябрь!G32+[2]ноябрь!G32+[2]декабрь!G32</f>
        <v>5459.07</v>
      </c>
      <c r="AI29" s="84">
        <f>[2]январь!H32+[2]февраль!H32+[2]март!H32+[2]апрель!H32+[2]май!H32+[2]июнь!H32+[2]июль!H32+[2]август!H32+[2]сентябрь!H32+[2]октябрь!H32+[2]ноябрь!H32+[2]декабрь!H32</f>
        <v>2249.5320000000002</v>
      </c>
      <c r="AJ29" s="84">
        <f>[2]январь!I32+[2]февраль!I32+[2]март!I32+[2]апрель!I32+[2]май!I32+[2]июнь!I32+[2]июль!I32+[2]август!I32+[2]сентябрь!I32+[2]октябрь!I32+[2]ноябрь!I32+[2]декабрь!I32</f>
        <v>3209.538</v>
      </c>
      <c r="AK29" s="84"/>
      <c r="AL29" s="84"/>
      <c r="AM29" s="77" t="e">
        <f>#REF!/#REF!*100</f>
        <v>#REF!</v>
      </c>
      <c r="AN29" s="77" t="e">
        <f>E29/#REF!*100</f>
        <v>#REF!</v>
      </c>
    </row>
    <row r="30" spans="1:44" x14ac:dyDescent="0.25">
      <c r="A30" s="14" t="s">
        <v>63</v>
      </c>
      <c r="B30" s="48" t="s">
        <v>333</v>
      </c>
      <c r="C30" s="16" t="s">
        <v>303</v>
      </c>
      <c r="D30" s="24">
        <v>8167</v>
      </c>
      <c r="E30" s="17">
        <f>[2]январь!I33+[2]февраль!I33+[2]март!I33+[2]апрель!I33+[2]май!I33+[2]июнь!I33+[2]июль!I33+[2]август!I33+[2]сентябрь!I33+[2]октябрь!I33+[2]ноябрь!I33+[2]декабрь!I33</f>
        <v>11526.489999999998</v>
      </c>
      <c r="F30" s="11">
        <f t="shared" si="0"/>
        <v>141.13493326802987</v>
      </c>
      <c r="G30" s="48"/>
      <c r="H30" s="12">
        <f t="shared" si="1"/>
        <v>4351</v>
      </c>
      <c r="I30" s="23">
        <v>2306</v>
      </c>
      <c r="J30" s="23">
        <v>2045</v>
      </c>
      <c r="K30" s="12">
        <f t="shared" si="2"/>
        <v>4353</v>
      </c>
      <c r="L30" s="23">
        <v>2307</v>
      </c>
      <c r="M30" s="23">
        <v>2046</v>
      </c>
      <c r="N30" s="87">
        <v>189.19978598026375</v>
      </c>
      <c r="O30" s="87"/>
      <c r="P30" s="87"/>
      <c r="Q30" s="87"/>
      <c r="R30" s="87"/>
      <c r="S30" s="87"/>
      <c r="T30" s="87"/>
      <c r="U30" s="87"/>
      <c r="V30" s="87"/>
      <c r="W30" s="87"/>
      <c r="X30" s="87"/>
      <c r="Y30" s="88"/>
      <c r="Z30" s="88"/>
      <c r="AA30" s="88"/>
      <c r="AB30" s="88" t="e">
        <f>#REF!/#REF!*100</f>
        <v>#REF!</v>
      </c>
      <c r="AC30" s="88" t="e">
        <f>D30/#REF!*100</f>
        <v>#REF!</v>
      </c>
      <c r="AD30" s="88"/>
      <c r="AE30" s="88"/>
      <c r="AF30" s="88"/>
      <c r="AG30" s="88"/>
      <c r="AH30" s="84">
        <f>[2]январь!G33+[2]февраль!G33+[2]март!G33+[2]апрель!G33+[2]май!G33+[2]июнь!G33+[2]июль!G33+[2]август!G33+[2]сентябрь!G33+[2]октябрь!G33+[2]ноябрь!G33+[2]декабрь!G33</f>
        <v>26381.520000000004</v>
      </c>
      <c r="AI30" s="84">
        <f>[2]январь!H33+[2]февраль!H33+[2]март!H33+[2]апрель!H33+[2]май!H33+[2]июнь!H33+[2]июль!H33+[2]август!H33+[2]сентябрь!H33+[2]октябрь!H33+[2]ноябрь!H33+[2]декабрь!H33</f>
        <v>14855.029999999995</v>
      </c>
      <c r="AJ30" s="84">
        <f>[2]январь!I33+[2]февраль!I33+[2]март!I33+[2]апрель!I33+[2]май!I33+[2]июнь!I33+[2]июль!I33+[2]август!I33+[2]сентябрь!I33+[2]октябрь!I33+[2]ноябрь!I33+[2]декабрь!I33</f>
        <v>11526.489999999998</v>
      </c>
      <c r="AK30" s="84"/>
      <c r="AL30" s="84"/>
    </row>
    <row r="31" spans="1:44" x14ac:dyDescent="0.25">
      <c r="A31" s="14" t="s">
        <v>65</v>
      </c>
      <c r="B31" s="48" t="s">
        <v>334</v>
      </c>
      <c r="C31" s="16" t="s">
        <v>303</v>
      </c>
      <c r="D31" s="24">
        <v>670</v>
      </c>
      <c r="E31" s="17">
        <f>[2]январь!I34+[2]февраль!I34+[2]март!I34+[2]апрель!I34+[2]май!I34+[2]июнь!I34+[2]июль!I34+[2]август!I34+[2]сентябрь!I34+[2]октябрь!I34+[2]ноябрь!I34+[2]декабрь!I34</f>
        <v>1201.9940000000001</v>
      </c>
      <c r="F31" s="11">
        <f t="shared" si="0"/>
        <v>179.40208955223881</v>
      </c>
      <c r="G31" s="48"/>
      <c r="H31" s="12">
        <f t="shared" si="1"/>
        <v>128</v>
      </c>
      <c r="I31" s="23">
        <v>65</v>
      </c>
      <c r="J31" s="23">
        <v>63</v>
      </c>
      <c r="K31" s="12">
        <f t="shared" si="2"/>
        <v>127</v>
      </c>
      <c r="L31" s="23">
        <v>65</v>
      </c>
      <c r="M31" s="23">
        <v>62</v>
      </c>
      <c r="N31" s="87">
        <v>15.521471361182403</v>
      </c>
      <c r="O31" s="87"/>
      <c r="P31" s="87"/>
      <c r="Q31" s="87"/>
      <c r="R31" s="87"/>
      <c r="S31" s="87"/>
      <c r="T31" s="87"/>
      <c r="U31" s="87"/>
      <c r="V31" s="87"/>
      <c r="W31" s="87"/>
      <c r="X31" s="87"/>
      <c r="Y31" s="88"/>
      <c r="Z31" s="88"/>
      <c r="AA31" s="88"/>
      <c r="AB31" s="88" t="e">
        <f>#REF!/#REF!*100</f>
        <v>#REF!</v>
      </c>
      <c r="AC31" s="88" t="e">
        <f>D31/#REF!*100</f>
        <v>#REF!</v>
      </c>
      <c r="AD31" s="88"/>
      <c r="AE31" s="88"/>
      <c r="AF31" s="88"/>
      <c r="AG31" s="88"/>
      <c r="AH31" s="84">
        <f>[2]январь!G34+[2]февраль!G34+[2]март!G34+[2]апрель!G34+[2]май!G34+[2]июнь!G34+[2]июль!G34+[2]август!G34+[2]сентябрь!G34+[2]октябрь!G34+[2]ноябрь!G34+[2]декабрь!G34</f>
        <v>2613.0300000000002</v>
      </c>
      <c r="AI31" s="84">
        <f>[2]январь!H34+[2]февраль!H34+[2]март!H34+[2]апрель!H34+[2]май!H34+[2]июнь!H34+[2]июль!H34+[2]август!H34+[2]сентябрь!H34+[2]октябрь!H34+[2]ноябрь!H34+[2]декабрь!H34</f>
        <v>1411.0360000000001</v>
      </c>
      <c r="AJ31" s="84">
        <f>[2]январь!I34+[2]февраль!I34+[2]март!I34+[2]апрель!I34+[2]май!I34+[2]июнь!I34+[2]июль!I34+[2]август!I34+[2]сентябрь!I34+[2]октябрь!I34+[2]ноябрь!I34+[2]декабрь!I34</f>
        <v>1201.9940000000001</v>
      </c>
      <c r="AK31" s="84"/>
      <c r="AL31" s="84"/>
    </row>
    <row r="32" spans="1:44" ht="89.25" x14ac:dyDescent="0.25">
      <c r="A32" s="14" t="s">
        <v>68</v>
      </c>
      <c r="B32" s="48" t="s">
        <v>335</v>
      </c>
      <c r="C32" s="16" t="s">
        <v>303</v>
      </c>
      <c r="D32" s="24">
        <v>10260</v>
      </c>
      <c r="E32" s="17">
        <f>[2]январь!I35+[2]февраль!I35+[2]март!I35+[2]апрель!I35+[2]май!I35+[2]июнь!I35+[2]июль!I35+[2]август!I35+[2]сентябрь!I35+[2]октябрь!I35+[2]ноябрь!I35+[2]декабрь!I35</f>
        <v>14585.699000000001</v>
      </c>
      <c r="F32" s="11">
        <f t="shared" si="0"/>
        <v>142.16080896686159</v>
      </c>
      <c r="G32" s="48" t="s">
        <v>336</v>
      </c>
      <c r="H32" s="12">
        <f t="shared" si="1"/>
        <v>3935</v>
      </c>
      <c r="I32" s="23">
        <v>1978</v>
      </c>
      <c r="J32" s="23">
        <v>1957</v>
      </c>
      <c r="K32" s="12">
        <f t="shared" si="2"/>
        <v>3935</v>
      </c>
      <c r="L32" s="23">
        <v>1977</v>
      </c>
      <c r="M32" s="23">
        <v>1958</v>
      </c>
      <c r="N32" s="87">
        <v>237.68700920258431</v>
      </c>
      <c r="O32" s="87"/>
      <c r="P32" s="87"/>
      <c r="Q32" s="87"/>
      <c r="R32" s="87"/>
      <c r="S32" s="87"/>
      <c r="T32" s="87"/>
      <c r="U32" s="87"/>
      <c r="V32" s="87"/>
      <c r="W32" s="87"/>
      <c r="X32" s="87"/>
      <c r="Y32" s="88"/>
      <c r="Z32" s="88"/>
      <c r="AA32" s="88"/>
      <c r="AB32" s="88" t="e">
        <f>#REF!/#REF!*100</f>
        <v>#REF!</v>
      </c>
      <c r="AC32" s="88" t="e">
        <f>D32/#REF!*100</f>
        <v>#REF!</v>
      </c>
      <c r="AD32" s="88"/>
      <c r="AE32" s="88"/>
      <c r="AF32" s="88"/>
      <c r="AG32" s="88"/>
      <c r="AH32" s="84">
        <f>[2]январь!G35+[2]февраль!G35+[2]март!G35+[2]апрель!G35+[2]май!G35+[2]июнь!G35+[2]июль!G35+[2]август!G35+[2]сентябрь!G35+[2]октябрь!G35+[2]ноябрь!G35+[2]декабрь!G35</f>
        <v>27347.473000000002</v>
      </c>
      <c r="AI32" s="84">
        <f>[2]январь!H35+[2]февраль!H35+[2]март!H35+[2]апрель!H35+[2]май!H35+[2]июнь!H35+[2]июль!H35+[2]август!H35+[2]сентябрь!H35+[2]октябрь!H35+[2]ноябрь!H35+[2]декабрь!H35</f>
        <v>12761.773999999999</v>
      </c>
      <c r="AJ32" s="84">
        <f>[2]январь!I35+[2]февраль!I35+[2]март!I35+[2]апрель!I35+[2]май!I35+[2]июнь!I35+[2]июль!I35+[2]август!I35+[2]сентябрь!I35+[2]октябрь!I35+[2]ноябрь!I35+[2]декабрь!I35</f>
        <v>14585.699000000001</v>
      </c>
      <c r="AK32" s="84"/>
      <c r="AL32" s="84"/>
    </row>
    <row r="33" spans="1:41" ht="25.5" x14ac:dyDescent="0.25">
      <c r="A33" s="14" t="s">
        <v>71</v>
      </c>
      <c r="B33" s="48" t="s">
        <v>337</v>
      </c>
      <c r="C33" s="16" t="s">
        <v>303</v>
      </c>
      <c r="D33" s="24">
        <v>0</v>
      </c>
      <c r="E33" s="17">
        <f>[2]январь!I36+[2]февраль!I36+[2]март!I36+[2]апрель!I36+[2]май!I36+[2]июнь!I36+[2]июль!I36+[2]август!I36+[2]сентябрь!I36+[2]октябрь!I36+[2]ноябрь!I36+[2]декабрь!I36</f>
        <v>0</v>
      </c>
      <c r="F33" s="11"/>
      <c r="G33" s="48"/>
      <c r="H33" s="12">
        <f t="shared" si="1"/>
        <v>2051</v>
      </c>
      <c r="I33" s="23">
        <v>2051</v>
      </c>
      <c r="J33" s="23">
        <v>0</v>
      </c>
      <c r="K33" s="12">
        <f t="shared" si="2"/>
        <v>2051</v>
      </c>
      <c r="L33" s="23">
        <v>2051</v>
      </c>
      <c r="M33" s="23">
        <v>0</v>
      </c>
      <c r="N33" s="87" t="e">
        <v>#VALUE!</v>
      </c>
      <c r="O33" s="87"/>
      <c r="P33" s="87"/>
      <c r="Q33" s="87"/>
      <c r="R33" s="87"/>
      <c r="S33" s="87"/>
      <c r="T33" s="87"/>
      <c r="U33" s="87"/>
      <c r="V33" s="87"/>
      <c r="W33" s="87"/>
      <c r="X33" s="87"/>
      <c r="Y33" s="88"/>
      <c r="Z33" s="88"/>
      <c r="AA33" s="88"/>
      <c r="AB33" s="88" t="e">
        <f>#REF!/#REF!*100</f>
        <v>#REF!</v>
      </c>
      <c r="AC33" s="88" t="e">
        <f>D33/#REF!*100</f>
        <v>#REF!</v>
      </c>
      <c r="AD33" s="88"/>
      <c r="AE33" s="88"/>
      <c r="AF33" s="88"/>
      <c r="AG33" s="88"/>
      <c r="AH33" s="84">
        <f>[2]январь!G36+[2]февраль!G36+[2]март!G36+[2]апрель!G36+[2]май!G36+[2]июнь!G36+[2]июль!G36+[2]август!G36+[2]сентябрь!G36+[2]октябрь!G36+[2]ноябрь!G36+[2]декабрь!G36</f>
        <v>14929.851000000001</v>
      </c>
      <c r="AI33" s="84">
        <f>[2]январь!H36+[2]февраль!H36+[2]март!H36+[2]апрель!H36+[2]май!H36+[2]июнь!H36+[2]июль!H36+[2]август!H36+[2]сентябрь!H36+[2]октябрь!H36+[2]ноябрь!H36+[2]декабрь!H36</f>
        <v>14929.851000000001</v>
      </c>
      <c r="AJ33" s="84">
        <f>[2]январь!I36+[2]февраль!I36+[2]март!I36+[2]апрель!I36+[2]май!I36+[2]июнь!I36+[2]июль!I36+[2]август!I36+[2]сентябрь!I36+[2]октябрь!I36+[2]ноябрь!I36+[2]декабрь!I36</f>
        <v>0</v>
      </c>
      <c r="AK33" s="84"/>
      <c r="AL33" s="84"/>
    </row>
    <row r="34" spans="1:41" ht="25.5" x14ac:dyDescent="0.25">
      <c r="A34" s="14" t="s">
        <v>73</v>
      </c>
      <c r="B34" s="48" t="s">
        <v>338</v>
      </c>
      <c r="C34" s="16" t="s">
        <v>303</v>
      </c>
      <c r="D34" s="24">
        <v>298</v>
      </c>
      <c r="E34" s="17">
        <f>[2]январь!I37+[2]февраль!I37+[2]март!I37+[2]апрель!I37+[2]май!I37+[2]июнь!I37+[2]июль!I37+[2]август!I37+[2]сентябрь!I37+[2]октябрь!I37+[2]ноябрь!I37+[2]декабрь!I37</f>
        <v>577.76400000000001</v>
      </c>
      <c r="F34" s="11">
        <f t="shared" si="0"/>
        <v>193.88053691275169</v>
      </c>
      <c r="G34" s="48" t="s">
        <v>339</v>
      </c>
      <c r="H34" s="12">
        <f t="shared" si="1"/>
        <v>223</v>
      </c>
      <c r="I34" s="23">
        <v>118</v>
      </c>
      <c r="J34" s="23">
        <v>105</v>
      </c>
      <c r="K34" s="12">
        <f t="shared" si="2"/>
        <v>220</v>
      </c>
      <c r="L34" s="23">
        <v>117</v>
      </c>
      <c r="M34" s="23">
        <v>103</v>
      </c>
      <c r="N34" s="87">
        <v>6.9035797994512782</v>
      </c>
      <c r="O34" s="87"/>
      <c r="P34" s="87"/>
      <c r="Q34" s="87"/>
      <c r="R34" s="87"/>
      <c r="S34" s="87"/>
      <c r="T34" s="87"/>
      <c r="U34" s="87"/>
      <c r="V34" s="87"/>
      <c r="W34" s="87"/>
      <c r="X34" s="87"/>
      <c r="Y34" s="88"/>
      <c r="Z34" s="88"/>
      <c r="AA34" s="88"/>
      <c r="AB34" s="88" t="e">
        <f>#REF!/#REF!*100</f>
        <v>#REF!</v>
      </c>
      <c r="AC34" s="88" t="e">
        <f>D34/#REF!*100</f>
        <v>#REF!</v>
      </c>
      <c r="AD34" s="88"/>
      <c r="AE34" s="88"/>
      <c r="AF34" s="88"/>
      <c r="AG34" s="88"/>
      <c r="AH34" s="84">
        <f>[2]январь!G37+[2]февраль!G37+[2]март!G37+[2]апрель!G37+[2]май!G37+[2]июнь!G37+[2]июль!G37+[2]август!G37+[2]сентябрь!G37+[2]октябрь!G37+[2]ноябрь!G37+[2]декабрь!G37</f>
        <v>1256.0000000000002</v>
      </c>
      <c r="AI34" s="84">
        <f>[2]январь!H37+[2]февраль!H37+[2]март!H37+[2]апрель!H37+[2]май!H37+[2]июнь!H37+[2]июль!H37+[2]август!H37+[2]сентябрь!H37+[2]октябрь!H37+[2]ноябрь!H37+[2]декабрь!H37</f>
        <v>678.23599999999999</v>
      </c>
      <c r="AJ34" s="84">
        <f>[2]январь!I37+[2]февраль!I37+[2]март!I37+[2]апрель!I37+[2]май!I37+[2]июнь!I37+[2]июль!I37+[2]август!I37+[2]сентябрь!I37+[2]октябрь!I37+[2]ноябрь!I37+[2]декабрь!I37</f>
        <v>577.76400000000001</v>
      </c>
      <c r="AK34" s="84"/>
      <c r="AL34" s="84"/>
    </row>
    <row r="35" spans="1:41" ht="114.75" x14ac:dyDescent="0.25">
      <c r="A35" s="14" t="s">
        <v>76</v>
      </c>
      <c r="B35" s="48" t="s">
        <v>340</v>
      </c>
      <c r="C35" s="16" t="s">
        <v>303</v>
      </c>
      <c r="D35" s="24">
        <v>15172</v>
      </c>
      <c r="E35" s="17">
        <f>[2]январь!I38+[2]февраль!I38+[2]март!I38+[2]апрель!I38+[2]май!I38+[2]июнь!I38+[2]июль!I38+[2]август!I38+[2]сентябрь!I38+[2]октябрь!I38+[2]ноябрь!I38+[2]декабрь!I38</f>
        <v>16350.230000000001</v>
      </c>
      <c r="F35" s="11">
        <f t="shared" si="0"/>
        <v>107.76581861323491</v>
      </c>
      <c r="G35" s="48" t="s">
        <v>341</v>
      </c>
      <c r="H35" s="12">
        <f t="shared" si="1"/>
        <v>4747</v>
      </c>
      <c r="I35" s="23">
        <v>2516</v>
      </c>
      <c r="J35" s="23">
        <v>2231</v>
      </c>
      <c r="K35" s="12">
        <f t="shared" si="2"/>
        <v>4749</v>
      </c>
      <c r="L35" s="23">
        <v>2517</v>
      </c>
      <c r="M35" s="23">
        <v>2232</v>
      </c>
      <c r="N35" s="87">
        <v>351.48024401770067</v>
      </c>
      <c r="O35" s="87"/>
      <c r="P35" s="87"/>
      <c r="Q35" s="87"/>
      <c r="R35" s="87"/>
      <c r="S35" s="87"/>
      <c r="T35" s="87"/>
      <c r="U35" s="87"/>
      <c r="V35" s="87"/>
      <c r="W35" s="87"/>
      <c r="X35" s="87"/>
      <c r="Y35" s="88"/>
      <c r="Z35" s="88"/>
      <c r="AA35" s="88"/>
      <c r="AB35" s="88" t="e">
        <f>#REF!/#REF!*100</f>
        <v>#REF!</v>
      </c>
      <c r="AC35" s="88" t="e">
        <f>D35/#REF!*100</f>
        <v>#REF!</v>
      </c>
      <c r="AD35" s="88"/>
      <c r="AE35" s="88"/>
      <c r="AF35" s="88"/>
      <c r="AG35" s="88"/>
      <c r="AH35" s="84">
        <f>[2]январь!G38+[2]февраль!G38+[2]март!G38+[2]апрель!G38+[2]май!G38+[2]июнь!G38+[2]июль!G38+[2]август!G38+[2]сентябрь!G38+[2]октябрь!G38+[2]ноябрь!G38+[2]декабрь!G38</f>
        <v>35543.979000000007</v>
      </c>
      <c r="AI35" s="84">
        <f>[2]январь!H38+[2]февраль!H38+[2]март!H38+[2]апрель!H38+[2]май!H38+[2]июнь!H38+[2]июль!H38+[2]август!H38+[2]сентябрь!H38+[2]октябрь!H38+[2]ноябрь!H38+[2]декабрь!H38</f>
        <v>19193.749000000003</v>
      </c>
      <c r="AJ35" s="84">
        <f>[2]январь!I38+[2]февраль!I38+[2]март!I38+[2]апрель!I38+[2]май!I38+[2]июнь!I38+[2]июль!I38+[2]август!I38+[2]сентябрь!I38+[2]октябрь!I38+[2]ноябрь!I38+[2]декабрь!I38</f>
        <v>16350.230000000001</v>
      </c>
      <c r="AK35" s="84"/>
      <c r="AL35" s="84"/>
    </row>
    <row r="36" spans="1:41" x14ac:dyDescent="0.25">
      <c r="A36" s="34" t="s">
        <v>79</v>
      </c>
      <c r="B36" s="35" t="s">
        <v>342</v>
      </c>
      <c r="C36" s="9" t="s">
        <v>303</v>
      </c>
      <c r="D36" s="11">
        <f>D38+D39+D40+D41+D42+D43</f>
        <v>6013</v>
      </c>
      <c r="E36" s="11">
        <f>E38+E39+E40+E41+E42+E43</f>
        <v>6834.7440000000006</v>
      </c>
      <c r="F36" s="11">
        <f t="shared" si="0"/>
        <v>113.66612339930154</v>
      </c>
      <c r="G36" s="48"/>
      <c r="H36" s="12">
        <f t="shared" si="1"/>
        <v>825</v>
      </c>
      <c r="I36" s="28">
        <f>I38+I39+I40+I41+I42+I43</f>
        <v>448</v>
      </c>
      <c r="J36" s="28">
        <f>J38+J39+J40+J41+J42+J43</f>
        <v>377</v>
      </c>
      <c r="K36" s="12">
        <f t="shared" si="2"/>
        <v>816</v>
      </c>
      <c r="L36" s="28">
        <f>L38+L39+L40+L41+L42+L43</f>
        <v>446</v>
      </c>
      <c r="M36" s="28">
        <f>M38+M39+M40+M41+M42+M43</f>
        <v>370</v>
      </c>
      <c r="N36" s="93">
        <v>139.29941387282059</v>
      </c>
      <c r="O36" s="93"/>
      <c r="P36" s="93"/>
      <c r="Q36" s="93"/>
      <c r="R36" s="93"/>
      <c r="S36" s="93"/>
      <c r="T36" s="93"/>
      <c r="U36" s="93"/>
      <c r="V36" s="93"/>
      <c r="W36" s="93"/>
      <c r="X36" s="93"/>
      <c r="Y36" s="93"/>
      <c r="Z36" s="93"/>
      <c r="AA36" s="93"/>
      <c r="AB36" s="88" t="e">
        <f>#REF!/#REF!*100</f>
        <v>#REF!</v>
      </c>
      <c r="AC36" s="88" t="e">
        <f>D36/#REF!*100</f>
        <v>#REF!</v>
      </c>
      <c r="AD36" s="93"/>
      <c r="AE36" s="93"/>
      <c r="AF36" s="93"/>
      <c r="AG36" s="93"/>
      <c r="AH36" s="84">
        <f>[2]январь!G39+[2]февраль!G39+[2]март!G39+[2]апрель!G39+[2]май!G39+[2]июнь!G39+[2]июль!G39+[2]август!G39+[2]сентябрь!G39+[2]октябрь!G39+[2]ноябрь!G39+[2]декабрь!G39</f>
        <v>13308.656999999999</v>
      </c>
      <c r="AI36" s="84">
        <f>[2]январь!H39+[2]февраль!H39+[2]март!H39+[2]апрель!H39+[2]май!H39+[2]июнь!H39+[2]июль!H39+[2]август!H39+[2]сентябрь!H39+[2]октябрь!H39+[2]ноябрь!H39+[2]декабрь!H39</f>
        <v>6473.9130000000014</v>
      </c>
      <c r="AJ36" s="84">
        <f>[2]январь!I39+[2]февраль!I39+[2]март!I39+[2]апрель!I39+[2]май!I39+[2]июнь!I39+[2]июль!I39+[2]август!I39+[2]сентябрь!I39+[2]октябрь!I39+[2]ноябрь!I39+[2]декабрь!I39</f>
        <v>6834.7439999999988</v>
      </c>
      <c r="AK36" s="84"/>
      <c r="AL36" s="84"/>
    </row>
    <row r="37" spans="1:41" x14ac:dyDescent="0.25">
      <c r="A37" s="14"/>
      <c r="B37" s="15" t="s">
        <v>305</v>
      </c>
      <c r="C37" s="16"/>
      <c r="D37" s="61"/>
      <c r="E37" s="18"/>
      <c r="F37" s="11"/>
      <c r="G37" s="48"/>
      <c r="H37" s="12"/>
      <c r="I37" s="19"/>
      <c r="J37" s="19"/>
      <c r="K37" s="12"/>
      <c r="L37" s="19"/>
      <c r="M37" s="19"/>
      <c r="N37" s="85">
        <v>0</v>
      </c>
      <c r="O37" s="85"/>
      <c r="P37" s="85"/>
      <c r="Q37" s="85"/>
      <c r="R37" s="85"/>
      <c r="S37" s="85"/>
      <c r="T37" s="85"/>
      <c r="U37" s="85"/>
      <c r="V37" s="85"/>
      <c r="W37" s="85"/>
      <c r="X37" s="85"/>
      <c r="Y37" s="85"/>
      <c r="Z37" s="85"/>
      <c r="AA37" s="85"/>
      <c r="AB37" s="88" t="e">
        <f>#REF!/#REF!*100</f>
        <v>#REF!</v>
      </c>
      <c r="AC37" s="88" t="e">
        <f>D37/#REF!*100</f>
        <v>#REF!</v>
      </c>
      <c r="AD37" s="85"/>
      <c r="AE37" s="85"/>
      <c r="AF37" s="85"/>
      <c r="AG37" s="85"/>
      <c r="AH37" s="84">
        <f>[2]январь!G40+[2]февраль!G40+[2]март!G40+[2]апрель!G40+[2]май!G40+[2]июнь!G40+[2]июль!G40+[2]август!G40+[2]сентябрь!G40+[2]октябрь!G40+[2]ноябрь!G40+[2]декабрь!G40</f>
        <v>0</v>
      </c>
      <c r="AI37" s="84">
        <f>[2]январь!H40+[2]февраль!H40+[2]март!H40+[2]апрель!H40+[2]май!H40+[2]июнь!H40+[2]июль!H40+[2]август!H40+[2]сентябрь!H40+[2]октябрь!H40+[2]ноябрь!H40+[2]декабрь!H40</f>
        <v>0</v>
      </c>
      <c r="AJ37" s="84">
        <f>[2]январь!I40+[2]февраль!I40+[2]март!I40+[2]апрель!I40+[2]май!I40+[2]июнь!I40+[2]июль!I40+[2]август!I40+[2]сентябрь!I40+[2]октябрь!I40+[2]ноябрь!I40+[2]декабрь!I40</f>
        <v>0</v>
      </c>
      <c r="AK37" s="84"/>
      <c r="AL37" s="84"/>
    </row>
    <row r="38" spans="1:41" ht="15.75" customHeight="1" x14ac:dyDescent="0.25">
      <c r="A38" s="22" t="s">
        <v>81</v>
      </c>
      <c r="B38" s="48" t="s">
        <v>343</v>
      </c>
      <c r="C38" s="16" t="s">
        <v>303</v>
      </c>
      <c r="D38" s="24">
        <v>0</v>
      </c>
      <c r="E38" s="17">
        <f>[2]январь!I41+[2]февраль!I41+[2]март!I41+[2]апрель!I41+[2]май!I41+[2]июнь!I41+[2]июль!I41+[2]август!I41+[2]сентябрь!I41+[2]октябрь!I41+[2]ноябрь!I41+[2]декабрь!I41</f>
        <v>336.08299999999997</v>
      </c>
      <c r="F38" s="11"/>
      <c r="G38" s="48" t="s">
        <v>339</v>
      </c>
      <c r="H38" s="12">
        <f t="shared" si="1"/>
        <v>16</v>
      </c>
      <c r="I38" s="23">
        <v>8</v>
      </c>
      <c r="J38" s="23">
        <v>8</v>
      </c>
      <c r="K38" s="12">
        <f t="shared" si="2"/>
        <v>15</v>
      </c>
      <c r="L38" s="23">
        <v>9</v>
      </c>
      <c r="M38" s="23">
        <v>6</v>
      </c>
      <c r="N38" s="87">
        <v>0</v>
      </c>
      <c r="O38" s="87"/>
      <c r="P38" s="87"/>
      <c r="Q38" s="87"/>
      <c r="R38" s="87"/>
      <c r="S38" s="87"/>
      <c r="T38" s="87"/>
      <c r="U38" s="87"/>
      <c r="V38" s="87"/>
      <c r="W38" s="87"/>
      <c r="X38" s="87"/>
      <c r="Y38" s="88"/>
      <c r="Z38" s="88"/>
      <c r="AA38" s="88"/>
      <c r="AB38" s="88" t="e">
        <f>#REF!/#REF!*100</f>
        <v>#REF!</v>
      </c>
      <c r="AC38" s="88" t="e">
        <f>D38/#REF!*100</f>
        <v>#REF!</v>
      </c>
      <c r="AD38" s="88"/>
      <c r="AE38" s="88"/>
      <c r="AF38" s="88"/>
      <c r="AG38" s="88"/>
      <c r="AH38" s="84">
        <f>[2]январь!G41+[2]февраль!G41+[2]март!G41+[2]апрель!G41+[2]май!G41+[2]июнь!G41+[2]июль!G41+[2]август!G41+[2]сентябрь!G41+[2]октябрь!G41+[2]ноябрь!G41+[2]декабрь!G41</f>
        <v>730.61500000000001</v>
      </c>
      <c r="AI38" s="84">
        <f>[2]январь!H41+[2]февраль!H41+[2]март!H41+[2]апрель!H41+[2]май!H41+[2]июнь!H41+[2]июль!H41+[2]август!H41+[2]сентябрь!H41+[2]октябрь!H41+[2]ноябрь!H41+[2]декабрь!H41</f>
        <v>394.53200000000004</v>
      </c>
      <c r="AJ38" s="84">
        <f>[2]январь!I41+[2]февраль!I41+[2]март!I41+[2]апрель!I41+[2]май!I41+[2]июнь!I41+[2]июль!I41+[2]август!I41+[2]сентябрь!I41+[2]октябрь!I41+[2]ноябрь!I41+[2]декабрь!I41</f>
        <v>336.08299999999997</v>
      </c>
      <c r="AK38" s="84"/>
      <c r="AL38" s="84"/>
    </row>
    <row r="39" spans="1:41" ht="15.75" customHeight="1" x14ac:dyDescent="0.25">
      <c r="A39" s="22" t="s">
        <v>83</v>
      </c>
      <c r="B39" s="48" t="s">
        <v>344</v>
      </c>
      <c r="C39" s="16" t="s">
        <v>303</v>
      </c>
      <c r="D39" s="24">
        <v>522</v>
      </c>
      <c r="E39" s="17">
        <f>[2]январь!I42+[2]февраль!I42+[2]март!I42+[2]апрель!I42+[2]май!I42+[2]июнь!I42+[2]июль!I42+[2]август!I42+[2]сентябрь!I42+[2]октябрь!I42+[2]ноябрь!I42+[2]декабрь!I42</f>
        <v>1180.6330000000003</v>
      </c>
      <c r="F39" s="11">
        <f t="shared" si="0"/>
        <v>226.17490421455946</v>
      </c>
      <c r="G39" s="48" t="s">
        <v>345</v>
      </c>
      <c r="H39" s="12">
        <f t="shared" si="1"/>
        <v>197</v>
      </c>
      <c r="I39" s="23">
        <v>107</v>
      </c>
      <c r="J39" s="23">
        <v>90</v>
      </c>
      <c r="K39" s="12">
        <f t="shared" si="2"/>
        <v>195</v>
      </c>
      <c r="L39" s="23">
        <v>107</v>
      </c>
      <c r="M39" s="23">
        <v>88</v>
      </c>
      <c r="N39" s="87">
        <v>12.09284783662271</v>
      </c>
      <c r="O39" s="87"/>
      <c r="P39" s="87"/>
      <c r="Q39" s="87"/>
      <c r="R39" s="87"/>
      <c r="S39" s="87"/>
      <c r="T39" s="87"/>
      <c r="U39" s="87"/>
      <c r="V39" s="87"/>
      <c r="W39" s="87"/>
      <c r="X39" s="87"/>
      <c r="Y39" s="88"/>
      <c r="Z39" s="88"/>
      <c r="AA39" s="88"/>
      <c r="AB39" s="88" t="e">
        <f>#REF!/#REF!*100</f>
        <v>#REF!</v>
      </c>
      <c r="AC39" s="88" t="e">
        <f>D39/#REF!*100</f>
        <v>#REF!</v>
      </c>
      <c r="AD39" s="88"/>
      <c r="AE39" s="88"/>
      <c r="AF39" s="88"/>
      <c r="AG39" s="88"/>
      <c r="AH39" s="84">
        <f>[2]январь!G42+[2]февраль!G42+[2]март!G42+[2]апрель!G42+[2]май!G42+[2]июнь!G42+[2]июль!G42+[2]август!G42+[2]сентябрь!G42+[2]октябрь!G42+[2]ноябрь!G42+[2]декабрь!G42</f>
        <v>2158.9829999999997</v>
      </c>
      <c r="AI39" s="84">
        <f>[2]январь!H42+[2]февраль!H42+[2]март!H42+[2]апрель!H42+[2]май!H42+[2]июнь!H42+[2]июль!H42+[2]август!H42+[2]сентябрь!H42+[2]октябрь!H42+[2]ноябрь!H42+[2]декабрь!H42</f>
        <v>978.34999999999991</v>
      </c>
      <c r="AJ39" s="84">
        <f>[2]январь!I42+[2]февраль!I42+[2]март!I42+[2]апрель!I42+[2]май!I42+[2]июнь!I42+[2]июль!I42+[2]август!I42+[2]сентябрь!I42+[2]октябрь!I42+[2]ноябрь!I42+[2]декабрь!I42</f>
        <v>1180.6330000000003</v>
      </c>
      <c r="AK39" s="84"/>
      <c r="AL39" s="84"/>
    </row>
    <row r="40" spans="1:41" ht="26.25" thickBot="1" x14ac:dyDescent="0.3">
      <c r="A40" s="22" t="s">
        <v>86</v>
      </c>
      <c r="B40" s="48" t="s">
        <v>346</v>
      </c>
      <c r="C40" s="16" t="s">
        <v>303</v>
      </c>
      <c r="D40" s="24">
        <v>0</v>
      </c>
      <c r="E40" s="17">
        <f>[2]январь!I43+[2]февраль!I43+[2]март!I43+[2]апрель!I43+[2]май!I43+[2]июнь!I43+[2]июль!I43+[2]август!I43+[2]сентябрь!I43+[2]октябрь!I43+[2]ноябрь!I43+[2]декабрь!I43</f>
        <v>0</v>
      </c>
      <c r="F40" s="11"/>
      <c r="G40" s="48"/>
      <c r="H40" s="12">
        <f t="shared" si="1"/>
        <v>311</v>
      </c>
      <c r="I40" s="23">
        <v>148</v>
      </c>
      <c r="J40" s="23">
        <v>163</v>
      </c>
      <c r="K40" s="12">
        <f t="shared" si="2"/>
        <v>309</v>
      </c>
      <c r="L40" s="23">
        <v>146</v>
      </c>
      <c r="M40" s="23">
        <v>163</v>
      </c>
      <c r="N40" s="87">
        <v>0</v>
      </c>
      <c r="O40" s="87"/>
      <c r="P40" s="87"/>
      <c r="Q40" s="87"/>
      <c r="R40" s="87"/>
      <c r="S40" s="87"/>
      <c r="T40" s="87"/>
      <c r="U40" s="87"/>
      <c r="V40" s="87"/>
      <c r="W40" s="87"/>
      <c r="X40" s="87"/>
      <c r="Y40" s="88"/>
      <c r="Z40" s="88"/>
      <c r="AA40" s="88"/>
      <c r="AB40" s="88" t="e">
        <f>#REF!/#REF!*100</f>
        <v>#REF!</v>
      </c>
      <c r="AC40" s="88" t="e">
        <f>D40/#REF!*100</f>
        <v>#REF!</v>
      </c>
      <c r="AD40" s="88"/>
      <c r="AE40" s="88"/>
      <c r="AF40" s="88"/>
      <c r="AG40" s="88"/>
      <c r="AH40" s="84">
        <f>[2]январь!G43+[2]февраль!G43+[2]март!G43+[2]апрель!G43+[2]май!G43+[2]июнь!G43+[2]июль!G43+[2]август!G43+[2]сентябрь!G43+[2]октябрь!G43+[2]ноябрь!G43+[2]декабрь!G43</f>
        <v>0</v>
      </c>
      <c r="AI40" s="84">
        <f>[2]январь!H43+[2]февраль!H43+[2]март!H43+[2]апрель!H43+[2]май!H43+[2]июнь!H43+[2]июль!H43+[2]август!H43+[2]сентябрь!H43+[2]октябрь!H43+[2]ноябрь!H43+[2]декабрь!H43</f>
        <v>0</v>
      </c>
      <c r="AJ40" s="84">
        <f>[2]январь!I43+[2]февраль!I43+[2]март!I43+[2]апрель!I43+[2]май!I43+[2]июнь!I43+[2]июль!I43+[2]август!I43+[2]сентябрь!I43+[2]октябрь!I43+[2]ноябрь!I43+[2]декабрь!I43</f>
        <v>0</v>
      </c>
      <c r="AK40" s="84"/>
      <c r="AL40" s="84"/>
    </row>
    <row r="41" spans="1:41" ht="26.25" thickBot="1" x14ac:dyDescent="0.3">
      <c r="A41" s="22" t="s">
        <v>88</v>
      </c>
      <c r="B41" s="48" t="s">
        <v>347</v>
      </c>
      <c r="C41" s="16" t="s">
        <v>303</v>
      </c>
      <c r="D41" s="24">
        <v>1798</v>
      </c>
      <c r="E41" s="17">
        <f>[2]январь!I44+[2]февраль!I44+[2]март!I44+[2]апрель!I44+[2]май!I44+[2]июнь!I44+[2]июль!I44+[2]август!I44+[2]сентябрь!I44+[2]октябрь!I44+[2]ноябрь!I44+[2]декабрь!I44</f>
        <v>1808.229</v>
      </c>
      <c r="F41" s="11">
        <f t="shared" si="0"/>
        <v>100.56890989988875</v>
      </c>
      <c r="G41" s="48" t="s">
        <v>331</v>
      </c>
      <c r="H41" s="12">
        <f t="shared" si="1"/>
        <v>36</v>
      </c>
      <c r="I41" s="23">
        <v>19</v>
      </c>
      <c r="J41" s="23">
        <v>17</v>
      </c>
      <c r="K41" s="12">
        <f t="shared" si="2"/>
        <v>34</v>
      </c>
      <c r="L41" s="23">
        <v>18</v>
      </c>
      <c r="M41" s="23">
        <v>16</v>
      </c>
      <c r="N41" s="87">
        <v>41.653142548367107</v>
      </c>
      <c r="O41" s="87"/>
      <c r="P41" s="87"/>
      <c r="Q41" s="87"/>
      <c r="R41" s="95" t="e">
        <f>#REF!+#REF!</f>
        <v>#REF!</v>
      </c>
      <c r="S41" s="94" t="e">
        <f>#REF!+#REF!</f>
        <v>#REF!</v>
      </c>
      <c r="T41" s="96" t="e">
        <f>#REF!+#REF!</f>
        <v>#REF!</v>
      </c>
      <c r="U41" s="87"/>
      <c r="V41" s="87"/>
      <c r="W41" s="87"/>
      <c r="X41" s="87"/>
      <c r="Y41" s="88"/>
      <c r="Z41" s="88"/>
      <c r="AA41" s="88"/>
      <c r="AB41" s="88" t="e">
        <f>#REF!/#REF!*100</f>
        <v>#REF!</v>
      </c>
      <c r="AC41" s="88" t="e">
        <f>D41/#REF!*100</f>
        <v>#REF!</v>
      </c>
      <c r="AD41" s="88"/>
      <c r="AE41" s="88"/>
      <c r="AF41" s="88"/>
      <c r="AG41" s="88"/>
      <c r="AH41" s="84">
        <f>[2]январь!G44+[2]февраль!G44+[2]март!G44+[2]апрель!G44+[2]май!G44+[2]июнь!G44+[2]июль!G44+[2]август!G44+[2]сентябрь!G44+[2]октябрь!G44+[2]ноябрь!G44+[2]декабрь!G44</f>
        <v>3041.8429999999998</v>
      </c>
      <c r="AI41" s="84">
        <f>[2]январь!H44+[2]февраль!H44+[2]март!H44+[2]апрель!H44+[2]май!H44+[2]июнь!H44+[2]июль!H44+[2]август!H44+[2]сентябрь!H44+[2]октябрь!H44+[2]ноябрь!H44+[2]декабрь!H44</f>
        <v>1233.614</v>
      </c>
      <c r="AJ41" s="84">
        <f>[2]январь!I44+[2]февраль!I44+[2]март!I44+[2]апрель!I44+[2]май!I44+[2]июнь!I44+[2]июль!I44+[2]август!I44+[2]сентябрь!I44+[2]октябрь!I44+[2]ноябрь!I44+[2]декабрь!I44</f>
        <v>1808.229</v>
      </c>
      <c r="AK41" s="84"/>
      <c r="AL41" s="84"/>
    </row>
    <row r="42" spans="1:41" ht="15.75" thickBot="1" x14ac:dyDescent="0.3">
      <c r="A42" s="22" t="s">
        <v>90</v>
      </c>
      <c r="B42" s="48" t="s">
        <v>348</v>
      </c>
      <c r="C42" s="16" t="s">
        <v>303</v>
      </c>
      <c r="D42" s="24">
        <v>1377</v>
      </c>
      <c r="E42" s="17">
        <f>[2]январь!I45+[2]февраль!I45+[2]март!I45+[2]апрель!I45+[2]май!I45+[2]июнь!I45+[2]июль!I45+[2]август!I45+[2]сентябрь!I45+[2]октябрь!I45+[2]ноябрь!I45+[2]декабрь!I45</f>
        <v>1387</v>
      </c>
      <c r="F42" s="11">
        <f t="shared" si="0"/>
        <v>100.72621641249093</v>
      </c>
      <c r="G42" s="48"/>
      <c r="H42" s="12">
        <f t="shared" si="1"/>
        <v>265</v>
      </c>
      <c r="I42" s="23">
        <v>166</v>
      </c>
      <c r="J42" s="23">
        <v>99</v>
      </c>
      <c r="K42" s="12">
        <f t="shared" si="2"/>
        <v>263</v>
      </c>
      <c r="L42" s="23">
        <v>166</v>
      </c>
      <c r="M42" s="23">
        <v>97</v>
      </c>
      <c r="N42" s="87">
        <v>31.900098603504734</v>
      </c>
      <c r="O42" s="95" t="e">
        <f>#REF!+#REF!</f>
        <v>#REF!</v>
      </c>
      <c r="P42" s="95" t="e">
        <f>#REF!+#REF!</f>
        <v>#REF!</v>
      </c>
      <c r="Q42" s="95">
        <f>E42+E94</f>
        <v>4732</v>
      </c>
      <c r="R42" s="97" t="e">
        <f>#REF!+#REF!</f>
        <v>#REF!</v>
      </c>
      <c r="S42" s="97" t="e">
        <f>#REF!+#REF!</f>
        <v>#REF!</v>
      </c>
      <c r="T42" s="98">
        <f>E42+E94</f>
        <v>4732</v>
      </c>
      <c r="U42" s="87" t="e">
        <f>R42/O42*100</f>
        <v>#REF!</v>
      </c>
      <c r="V42" s="87" t="e">
        <f>E42/#REF!*100</f>
        <v>#REF!</v>
      </c>
      <c r="W42" s="87">
        <f>E42/D42*100</f>
        <v>100.72621641249093</v>
      </c>
      <c r="X42" s="87"/>
      <c r="Y42" s="88"/>
      <c r="Z42" s="88"/>
      <c r="AA42" s="88"/>
      <c r="AB42" s="88" t="e">
        <f>#REF!/#REF!*100</f>
        <v>#REF!</v>
      </c>
      <c r="AC42" s="88" t="e">
        <f>D42/#REF!*100</f>
        <v>#REF!</v>
      </c>
      <c r="AD42" s="88" t="e">
        <f>#REF!+#REF!</f>
        <v>#REF!</v>
      </c>
      <c r="AE42" s="88" t="e">
        <f>#REF!+#REF!</f>
        <v>#REF!</v>
      </c>
      <c r="AF42" s="88">
        <f>E42+E94</f>
        <v>4732</v>
      </c>
      <c r="AG42" s="88"/>
      <c r="AH42" s="84">
        <f>[2]январь!G45+[2]февраль!G45+[2]март!G45+[2]апрель!G45+[2]май!G45+[2]июнь!G45+[2]июль!G45+[2]август!G45+[2]сентябрь!G45+[2]октябрь!G45+[2]ноябрь!G45+[2]декабрь!G45</f>
        <v>2762</v>
      </c>
      <c r="AI42" s="84">
        <f>[2]январь!H45+[2]февраль!H45+[2]март!H45+[2]апрель!H45+[2]май!H45+[2]июнь!H45+[2]июль!H45+[2]август!H45+[2]сентябрь!H45+[2]октябрь!H45+[2]ноябрь!H45+[2]декабрь!H45</f>
        <v>1375</v>
      </c>
      <c r="AJ42" s="84">
        <f>[2]январь!I45+[2]февраль!I45+[2]март!I45+[2]апрель!I45+[2]май!I45+[2]июнь!I45+[2]июль!I45+[2]август!I45+[2]сентябрь!I45+[2]октябрь!I45+[2]ноябрь!I45+[2]декабрь!I45</f>
        <v>1387</v>
      </c>
      <c r="AK42" s="84"/>
      <c r="AL42" s="84"/>
      <c r="AM42" s="91" t="e">
        <f>AN42+AO42</f>
        <v>#REF!</v>
      </c>
      <c r="AN42" s="91" t="e">
        <f>#REF!+#REF!</f>
        <v>#REF!</v>
      </c>
      <c r="AO42" s="91">
        <f>E42+E94</f>
        <v>4732</v>
      </c>
    </row>
    <row r="43" spans="1:41" ht="63.75" x14ac:dyDescent="0.25">
      <c r="A43" s="22" t="s">
        <v>92</v>
      </c>
      <c r="B43" s="48" t="s">
        <v>349</v>
      </c>
      <c r="C43" s="16" t="s">
        <v>303</v>
      </c>
      <c r="D43" s="24">
        <v>2316</v>
      </c>
      <c r="E43" s="17">
        <f>[2]январь!I46+[2]февраль!I46+[2]март!I46+[2]апрель!I46+[2]май!I46+[2]июнь!I46+[2]июль!I46+[2]август!I46+[2]сентябрь!I46+[2]октябрь!I46+[2]ноябрь!I46+[2]декабрь!I46</f>
        <v>2122.799</v>
      </c>
      <c r="F43" s="11">
        <f t="shared" si="0"/>
        <v>91.657987910189988</v>
      </c>
      <c r="G43" s="48" t="s">
        <v>350</v>
      </c>
      <c r="H43" s="12">
        <f t="shared" si="1"/>
        <v>0</v>
      </c>
      <c r="I43" s="23">
        <v>0</v>
      </c>
      <c r="J43" s="23">
        <v>0</v>
      </c>
      <c r="K43" s="12">
        <f t="shared" si="2"/>
        <v>0</v>
      </c>
      <c r="L43" s="23">
        <v>0</v>
      </c>
      <c r="M43" s="23">
        <v>0</v>
      </c>
      <c r="N43" s="87">
        <v>53.653324884326047</v>
      </c>
      <c r="O43" s="87" t="e">
        <f>#REF!/#REF!*100</f>
        <v>#REF!</v>
      </c>
      <c r="P43" s="87" t="e">
        <f>D42/#REF!*100</f>
        <v>#REF!</v>
      </c>
      <c r="Q43" s="87"/>
      <c r="R43" s="87"/>
      <c r="S43" s="87"/>
      <c r="T43" s="87"/>
      <c r="U43" s="87"/>
      <c r="V43" s="87"/>
      <c r="W43" s="87"/>
      <c r="X43" s="87"/>
      <c r="Y43" s="88"/>
      <c r="Z43" s="88"/>
      <c r="AA43" s="88"/>
      <c r="AB43" s="88" t="e">
        <f>#REF!/#REF!*100</f>
        <v>#REF!</v>
      </c>
      <c r="AC43" s="88" t="e">
        <f>D43/#REF!*100</f>
        <v>#REF!</v>
      </c>
      <c r="AD43" s="88"/>
      <c r="AE43" s="88"/>
      <c r="AF43" s="88"/>
      <c r="AG43" s="88"/>
      <c r="AH43" s="84">
        <f>[2]январь!G46+[2]февраль!G46+[2]март!G46+[2]апрель!G46+[2]май!G46+[2]июнь!G46+[2]июль!G46+[2]август!G46+[2]сентябрь!G46+[2]октябрь!G46+[2]ноябрь!G46+[2]декабрь!G46</f>
        <v>4615.2159999999994</v>
      </c>
      <c r="AI43" s="84">
        <f>[2]январь!H46+[2]февраль!H46+[2]март!H46+[2]апрель!H46+[2]май!H46+[2]июнь!H46+[2]июль!H46+[2]август!H46+[2]сентябрь!H46+[2]октябрь!H46+[2]ноябрь!H46+[2]декабрь!H46</f>
        <v>2492.4169999999999</v>
      </c>
      <c r="AJ43" s="84">
        <f>[2]январь!I46+[2]февраль!I46+[2]март!I46+[2]апрель!I46+[2]май!I46+[2]июнь!I46+[2]июль!I46+[2]август!I46+[2]сентябрь!I46+[2]октябрь!I46+[2]ноябрь!I46+[2]декабрь!I46</f>
        <v>2122.799</v>
      </c>
      <c r="AK43" s="84"/>
      <c r="AL43" s="84"/>
    </row>
    <row r="44" spans="1:41" ht="102" x14ac:dyDescent="0.25">
      <c r="A44" s="14" t="s">
        <v>95</v>
      </c>
      <c r="B44" s="48" t="s">
        <v>351</v>
      </c>
      <c r="C44" s="16" t="s">
        <v>303</v>
      </c>
      <c r="D44" s="24">
        <v>12046</v>
      </c>
      <c r="E44" s="17">
        <f>[2]январь!I47+[2]февраль!I47+[2]март!I47+[2]апрель!I47+[2]май!I47+[2]июнь!I47+[2]июль!I47+[2]август!I47+[2]сентябрь!I47+[2]октябрь!I47+[2]ноябрь!I47+[2]декабрь!I47</f>
        <v>13010.381000000001</v>
      </c>
      <c r="F44" s="11">
        <f t="shared" si="0"/>
        <v>108.00581935912336</v>
      </c>
      <c r="G44" s="48" t="s">
        <v>352</v>
      </c>
      <c r="H44" s="12">
        <f t="shared" si="1"/>
        <v>2041</v>
      </c>
      <c r="I44" s="23">
        <v>1138</v>
      </c>
      <c r="J44" s="23">
        <v>903</v>
      </c>
      <c r="K44" s="12">
        <f t="shared" si="2"/>
        <v>2040</v>
      </c>
      <c r="L44" s="23">
        <v>1138</v>
      </c>
      <c r="M44" s="23">
        <v>902</v>
      </c>
      <c r="N44" s="87">
        <v>279.06215524896004</v>
      </c>
      <c r="O44" s="87" t="e">
        <f>#REF!/#REF!*100</f>
        <v>#REF!</v>
      </c>
      <c r="P44" s="87" t="e">
        <f>D44/#REF!*100</f>
        <v>#REF!</v>
      </c>
      <c r="Q44" s="87"/>
      <c r="R44" s="87"/>
      <c r="S44" s="87"/>
      <c r="T44" s="87"/>
      <c r="U44" s="87"/>
      <c r="V44" s="87"/>
      <c r="W44" s="87"/>
      <c r="X44" s="87"/>
      <c r="Y44" s="88"/>
      <c r="Z44" s="88"/>
      <c r="AA44" s="88"/>
      <c r="AB44" s="88" t="e">
        <f>#REF!/#REF!*100</f>
        <v>#REF!</v>
      </c>
      <c r="AC44" s="88" t="e">
        <f>D44/#REF!*100</f>
        <v>#REF!</v>
      </c>
      <c r="AD44" s="88"/>
      <c r="AE44" s="88"/>
      <c r="AF44" s="88"/>
      <c r="AG44" s="88"/>
      <c r="AH44" s="84">
        <f>[2]январь!G47+[2]февраль!G47+[2]март!G47+[2]апрель!G47+[2]май!G47+[2]июнь!G47+[2]июль!G47+[2]август!G47+[2]сентябрь!G47+[2]октябрь!G47+[2]ноябрь!G47+[2]декабрь!G47</f>
        <v>25005.43</v>
      </c>
      <c r="AI44" s="84">
        <f>[2]январь!H47+[2]февраль!H47+[2]март!H47+[2]апрель!H47+[2]май!H47+[2]июнь!H47+[2]июль!H47+[2]август!H47+[2]сентябрь!H47+[2]октябрь!H47+[2]ноябрь!H47+[2]декабрь!H47</f>
        <v>11995.048999999999</v>
      </c>
      <c r="AJ44" s="84">
        <f>[2]январь!I47+[2]февраль!I47+[2]март!I47+[2]апрель!I47+[2]май!I47+[2]июнь!I47+[2]июль!I47+[2]август!I47+[2]сентябрь!I47+[2]октябрь!I47+[2]ноябрь!I47+[2]декабрь!I47</f>
        <v>13010.381000000001</v>
      </c>
      <c r="AK44" s="84"/>
      <c r="AL44" s="84"/>
    </row>
    <row r="45" spans="1:41" ht="51" x14ac:dyDescent="0.25">
      <c r="A45" s="14" t="s">
        <v>98</v>
      </c>
      <c r="B45" s="48" t="s">
        <v>353</v>
      </c>
      <c r="C45" s="16" t="s">
        <v>303</v>
      </c>
      <c r="D45" s="24">
        <v>16131</v>
      </c>
      <c r="E45" s="17">
        <f>[2]январь!I48+[2]февраль!I48+[2]март!I48+[2]апрель!I48+[2]май!I48+[2]июнь!I48+[2]июль!I48+[2]август!I48+[2]сентябрь!I48+[2]октябрь!I48+[2]ноябрь!I48+[2]декабрь!I48</f>
        <v>15890.490000000002</v>
      </c>
      <c r="F45" s="11">
        <f t="shared" si="0"/>
        <v>98.509019899572252</v>
      </c>
      <c r="G45" s="48" t="s">
        <v>354</v>
      </c>
      <c r="H45" s="12"/>
      <c r="I45" s="23"/>
      <c r="J45" s="23"/>
      <c r="K45" s="12"/>
      <c r="L45" s="23"/>
      <c r="M45" s="23"/>
      <c r="N45" s="87">
        <v>373.69679780184089</v>
      </c>
      <c r="O45" s="87"/>
      <c r="P45" s="87"/>
      <c r="Q45" s="87"/>
      <c r="R45" s="87"/>
      <c r="S45" s="87"/>
      <c r="T45" s="87"/>
      <c r="U45" s="87"/>
      <c r="V45" s="87"/>
      <c r="W45" s="87"/>
      <c r="X45" s="87"/>
      <c r="Y45" s="88"/>
      <c r="Z45" s="88"/>
      <c r="AA45" s="88"/>
      <c r="AB45" s="88" t="e">
        <f>#REF!/#REF!*100</f>
        <v>#REF!</v>
      </c>
      <c r="AC45" s="88" t="e">
        <f>D45/#REF!*100</f>
        <v>#REF!</v>
      </c>
      <c r="AD45" s="88"/>
      <c r="AE45" s="88"/>
      <c r="AF45" s="88"/>
      <c r="AG45" s="88"/>
      <c r="AH45" s="84">
        <f>[2]январь!G48+[2]февраль!G48+[2]март!G48+[2]апрель!G48+[2]май!G48+[2]июнь!G48+[2]июль!G48+[2]август!G48+[2]сентябрь!G48+[2]октябрь!G48+[2]ноябрь!G48+[2]декабрь!G48</f>
        <v>15890.490000000002</v>
      </c>
      <c r="AI45" s="84">
        <f>[2]январь!H48+[2]февраль!H48+[2]март!H48+[2]апрель!H48+[2]май!H48+[2]июнь!H48+[2]июль!H48+[2]август!H48+[2]сентябрь!H48+[2]октябрь!H48+[2]ноябрь!H48+[2]декабрь!H48</f>
        <v>0</v>
      </c>
      <c r="AJ45" s="84">
        <f>[2]январь!I48+[2]февраль!I48+[2]март!I48+[2]апрель!I48+[2]май!I48+[2]июнь!I48+[2]июль!I48+[2]август!I48+[2]сентябрь!I48+[2]октябрь!I48+[2]ноябрь!I48+[2]декабрь!I48</f>
        <v>15890.490000000002</v>
      </c>
      <c r="AK45" s="84"/>
      <c r="AL45" s="84"/>
    </row>
    <row r="46" spans="1:41" ht="25.5" x14ac:dyDescent="0.25">
      <c r="A46" s="14" t="s">
        <v>100</v>
      </c>
      <c r="B46" s="48" t="s">
        <v>355</v>
      </c>
      <c r="C46" s="16" t="s">
        <v>303</v>
      </c>
      <c r="D46" s="24">
        <v>658</v>
      </c>
      <c r="E46" s="17">
        <f>[2]январь!I49+[2]февраль!I49+[2]март!I49+[2]апрель!I49+[2]май!I49+[2]июнь!I49+[2]июль!I49+[2]август!I49+[2]сентябрь!I49+[2]октябрь!I49+[2]ноябрь!I49+[2]декабрь!I49</f>
        <v>1169.643</v>
      </c>
      <c r="F46" s="11">
        <f t="shared" si="0"/>
        <v>177.75729483282677</v>
      </c>
      <c r="G46" s="48" t="s">
        <v>331</v>
      </c>
      <c r="H46" s="12"/>
      <c r="I46" s="23"/>
      <c r="J46" s="23"/>
      <c r="K46" s="12"/>
      <c r="L46" s="23"/>
      <c r="M46" s="23"/>
      <c r="N46" s="87">
        <v>15.243474859191078</v>
      </c>
      <c r="O46" s="87"/>
      <c r="P46" s="87"/>
      <c r="Q46" s="87"/>
      <c r="R46" s="87"/>
      <c r="S46" s="87"/>
      <c r="T46" s="87"/>
      <c r="U46" s="87"/>
      <c r="V46" s="87"/>
      <c r="W46" s="87"/>
      <c r="X46" s="87"/>
      <c r="Y46" s="88"/>
      <c r="Z46" s="88"/>
      <c r="AA46" s="88"/>
      <c r="AB46" s="88" t="e">
        <f>#REF!/#REF!*100</f>
        <v>#REF!</v>
      </c>
      <c r="AC46" s="88" t="e">
        <f>D46/#REF!*100</f>
        <v>#REF!</v>
      </c>
      <c r="AD46" s="88"/>
      <c r="AE46" s="88"/>
      <c r="AF46" s="88"/>
      <c r="AG46" s="88"/>
      <c r="AH46" s="84">
        <f>[2]январь!G49+[2]февраль!G49+[2]март!G49+[2]апрель!G49+[2]май!G49+[2]июнь!G49+[2]июль!G49+[2]август!G49+[2]сентябрь!G49+[2]октябрь!G49+[2]ноябрь!G49+[2]декабрь!G49</f>
        <v>1169.643</v>
      </c>
      <c r="AI46" s="84">
        <f>[2]январь!H49+[2]февраль!H49+[2]март!H49+[2]апрель!H49+[2]май!H49+[2]июнь!H49+[2]июль!H49+[2]август!H49+[2]сентябрь!H49+[2]октябрь!H49+[2]ноябрь!H49+[2]декабрь!H49</f>
        <v>0</v>
      </c>
      <c r="AJ46" s="84">
        <f>[2]январь!I49+[2]февраль!I49+[2]март!I49+[2]апрель!I49+[2]май!I49+[2]июнь!I49+[2]июль!I49+[2]август!I49+[2]сентябрь!I49+[2]октябрь!I49+[2]ноябрь!I49+[2]декабрь!I49</f>
        <v>1169.643</v>
      </c>
      <c r="AK46" s="84"/>
      <c r="AL46" s="84"/>
    </row>
    <row r="47" spans="1:41" x14ac:dyDescent="0.25">
      <c r="A47" s="14" t="s">
        <v>102</v>
      </c>
      <c r="B47" s="48" t="s">
        <v>356</v>
      </c>
      <c r="C47" s="16" t="s">
        <v>303</v>
      </c>
      <c r="D47" s="24">
        <v>8848</v>
      </c>
      <c r="E47" s="17">
        <f>[2]январь!I50+[2]февраль!I50+[2]март!I50+[2]апрель!I50+[2]май!I50+[2]июнь!I50+[2]июль!I50+[2]август!I50+[2]сентябрь!I50+[2]октябрь!I50+[2]ноябрь!I50+[2]декабрь!I50</f>
        <v>8661.9290000000001</v>
      </c>
      <c r="F47" s="11">
        <f t="shared" si="0"/>
        <v>97.897027576853517</v>
      </c>
      <c r="G47" s="48"/>
      <c r="H47" s="12"/>
      <c r="I47" s="23"/>
      <c r="J47" s="23"/>
      <c r="K47" s="12"/>
      <c r="L47" s="23"/>
      <c r="M47" s="23"/>
      <c r="N47" s="87">
        <v>204.97608746827152</v>
      </c>
      <c r="O47" s="87"/>
      <c r="P47" s="87"/>
      <c r="Q47" s="87"/>
      <c r="R47" s="87"/>
      <c r="S47" s="87"/>
      <c r="T47" s="87"/>
      <c r="U47" s="87"/>
      <c r="V47" s="87"/>
      <c r="W47" s="87"/>
      <c r="X47" s="87"/>
      <c r="Y47" s="88"/>
      <c r="Z47" s="88"/>
      <c r="AA47" s="88"/>
      <c r="AB47" s="88"/>
      <c r="AC47" s="88"/>
      <c r="AD47" s="88"/>
      <c r="AE47" s="88"/>
      <c r="AF47" s="88"/>
      <c r="AG47" s="88"/>
      <c r="AH47" s="84"/>
      <c r="AI47" s="84"/>
      <c r="AJ47" s="84"/>
      <c r="AK47" s="84"/>
      <c r="AL47" s="84"/>
    </row>
    <row r="48" spans="1:41" x14ac:dyDescent="0.25">
      <c r="A48" s="34" t="s">
        <v>104</v>
      </c>
      <c r="B48" s="35" t="s">
        <v>357</v>
      </c>
      <c r="C48" s="9" t="s">
        <v>303</v>
      </c>
      <c r="D48" s="11">
        <f>D49+D86+D102</f>
        <v>446963.3</v>
      </c>
      <c r="E48" s="11">
        <f>E49+E86+E102</f>
        <v>460522.67099999997</v>
      </c>
      <c r="F48" s="11">
        <f t="shared" si="0"/>
        <v>103.0336654038486</v>
      </c>
      <c r="G48" s="48"/>
      <c r="H48" s="12" t="e">
        <f t="shared" si="1"/>
        <v>#REF!</v>
      </c>
      <c r="I48" s="28" t="e">
        <f>I49+I86+I102</f>
        <v>#REF!</v>
      </c>
      <c r="J48" s="28" t="e">
        <f>J49+J86+J102</f>
        <v>#REF!</v>
      </c>
      <c r="K48" s="12" t="e">
        <f t="shared" si="2"/>
        <v>#REF!</v>
      </c>
      <c r="L48" s="28" t="e">
        <f>L49+L86+L102</f>
        <v>#REF!</v>
      </c>
      <c r="M48" s="28" t="e">
        <f>M49+M86+M102</f>
        <v>#REF!</v>
      </c>
      <c r="N48" s="93">
        <v>10354.519493208327</v>
      </c>
      <c r="O48" s="93"/>
      <c r="P48" s="93"/>
      <c r="Q48" s="93"/>
      <c r="R48" s="93"/>
      <c r="S48" s="93"/>
      <c r="T48" s="93"/>
      <c r="U48" s="93"/>
      <c r="V48" s="93"/>
      <c r="W48" s="93"/>
      <c r="X48" s="93"/>
      <c r="Y48" s="93"/>
      <c r="Z48" s="93"/>
      <c r="AA48" s="93"/>
      <c r="AB48" s="88" t="e">
        <f>#REF!/#REF!*100</f>
        <v>#REF!</v>
      </c>
      <c r="AC48" s="88" t="e">
        <f>D48/#REF!*100</f>
        <v>#REF!</v>
      </c>
      <c r="AD48" s="93"/>
      <c r="AE48" s="93"/>
      <c r="AF48" s="93"/>
      <c r="AG48" s="93"/>
      <c r="AH48" s="84">
        <f>[2]январь!G51+[2]февраль!G51+[2]март!G51+[2]апрель!G51+[2]май!G51+[2]июнь!G51+[2]июль!G51+[2]август!G51+[2]сентябрь!G51+[2]октябрь!G51+[2]ноябрь!G51+[2]декабрь!G51</f>
        <v>849778.19099999988</v>
      </c>
      <c r="AI48" s="84">
        <f>[2]январь!H51+[2]февраль!H51+[2]март!H51+[2]апрель!H51+[2]май!H51+[2]июнь!H51+[2]июль!H51+[2]август!H51+[2]сентябрь!H51+[2]октябрь!H51+[2]ноябрь!H51+[2]декабрь!H51</f>
        <v>389255.52</v>
      </c>
      <c r="AJ48" s="84">
        <f>[2]январь!I51+[2]февраль!I51+[2]март!I51+[2]апрель!I51+[2]май!I51+[2]июнь!I51+[2]июль!I51+[2]август!I51+[2]сентябрь!I51+[2]октябрь!I51+[2]ноябрь!I51+[2]декабрь!I51</f>
        <v>460522.67099999997</v>
      </c>
      <c r="AK48" s="84"/>
      <c r="AL48" s="84"/>
    </row>
    <row r="49" spans="1:41" x14ac:dyDescent="0.25">
      <c r="A49" s="13" t="s">
        <v>106</v>
      </c>
      <c r="B49" s="35" t="s">
        <v>358</v>
      </c>
      <c r="C49" s="9" t="s">
        <v>303</v>
      </c>
      <c r="D49" s="11">
        <f>D51+D52+D53+D54+D55+D56+D57+D58+D62+D63+D64+D72</f>
        <v>223371.3</v>
      </c>
      <c r="E49" s="11">
        <f>E51+E52+E53+E54+E55+E56+E57+E58+E62+E63+E64+E72</f>
        <v>226556.079</v>
      </c>
      <c r="F49" s="11">
        <f t="shared" si="0"/>
        <v>101.42577806549006</v>
      </c>
      <c r="G49" s="48"/>
      <c r="H49" s="12" t="e">
        <f t="shared" si="1"/>
        <v>#REF!</v>
      </c>
      <c r="I49" s="28" t="e">
        <f>I51+I52+I53+I55+I56+I57+I58+I62+I63+I64+I72</f>
        <v>#REF!</v>
      </c>
      <c r="J49" s="28" t="e">
        <f>J51+J52+J53+J55+J56+J57+J58+J62+J63+J64+J72</f>
        <v>#REF!</v>
      </c>
      <c r="K49" s="12" t="e">
        <f t="shared" si="2"/>
        <v>#REF!</v>
      </c>
      <c r="L49" s="28" t="e">
        <f>L51+L52+L53+L55+L56+L57+L58+L62+L63+L64+L72</f>
        <v>#REF!</v>
      </c>
      <c r="M49" s="28" t="e">
        <f>M51+M52+M53+M55+M56+M57+M58+M62+M63+M64+M72</f>
        <v>#REF!</v>
      </c>
      <c r="N49" s="93">
        <v>5174.7033371046018</v>
      </c>
      <c r="O49" s="93"/>
      <c r="P49" s="93"/>
      <c r="Q49" s="93"/>
      <c r="R49" s="93"/>
      <c r="S49" s="93"/>
      <c r="T49" s="93"/>
      <c r="U49" s="93"/>
      <c r="V49" s="93"/>
      <c r="W49" s="93"/>
      <c r="X49" s="93"/>
      <c r="Y49" s="93"/>
      <c r="Z49" s="93"/>
      <c r="AA49" s="93"/>
      <c r="AB49" s="88" t="e">
        <f>#REF!/#REF!*100</f>
        <v>#REF!</v>
      </c>
      <c r="AC49" s="88" t="e">
        <f>D49/#REF!*100</f>
        <v>#REF!</v>
      </c>
      <c r="AD49" s="93"/>
      <c r="AE49" s="93"/>
      <c r="AF49" s="93"/>
      <c r="AG49" s="93"/>
      <c r="AH49" s="84">
        <f>[2]январь!G52+[2]февраль!G52+[2]март!G52+[2]апрель!G52+[2]май!G52+[2]июнь!G52+[2]июль!G52+[2]август!G52+[2]сентябрь!G52+[2]октябрь!G52+[2]ноябрь!G52+[2]декабрь!G52</f>
        <v>360946.49599999998</v>
      </c>
      <c r="AI49" s="84">
        <f>[2]январь!H52+[2]февраль!H52+[2]март!H52+[2]апрель!H52+[2]май!H52+[2]июнь!H52+[2]июль!H52+[2]август!H52+[2]сентябрь!H52+[2]октябрь!H52+[2]ноябрь!H52+[2]декабрь!H52</f>
        <v>134390.41699999999</v>
      </c>
      <c r="AJ49" s="84">
        <f>[2]январь!I52+[2]февраль!I52+[2]март!I52+[2]апрель!I52+[2]май!I52+[2]июнь!I52+[2]июль!I52+[2]август!I52+[2]сентябрь!I52+[2]октябрь!I52+[2]ноябрь!I52+[2]декабрь!I52</f>
        <v>226556.079</v>
      </c>
      <c r="AK49" s="84"/>
      <c r="AL49" s="84"/>
    </row>
    <row r="50" spans="1:41" x14ac:dyDescent="0.25">
      <c r="A50" s="14"/>
      <c r="B50" s="15" t="s">
        <v>305</v>
      </c>
      <c r="C50" s="16"/>
      <c r="D50" s="61"/>
      <c r="E50" s="18"/>
      <c r="F50" s="11"/>
      <c r="G50" s="48"/>
      <c r="H50" s="12"/>
      <c r="I50" s="19"/>
      <c r="J50" s="19"/>
      <c r="K50" s="12"/>
      <c r="L50" s="19"/>
      <c r="M50" s="19"/>
      <c r="N50" s="85">
        <v>0</v>
      </c>
      <c r="O50" s="85"/>
      <c r="P50" s="85"/>
      <c r="Q50" s="85"/>
      <c r="R50" s="85"/>
      <c r="S50" s="85"/>
      <c r="T50" s="85"/>
      <c r="U50" s="85"/>
      <c r="V50" s="85"/>
      <c r="W50" s="85"/>
      <c r="X50" s="85"/>
      <c r="Y50" s="85"/>
      <c r="Z50" s="85"/>
      <c r="AA50" s="85"/>
      <c r="AB50" s="88" t="e">
        <f>#REF!/#REF!*100</f>
        <v>#REF!</v>
      </c>
      <c r="AC50" s="88" t="e">
        <f>D50/#REF!*100</f>
        <v>#REF!</v>
      </c>
      <c r="AD50" s="85"/>
      <c r="AE50" s="85"/>
      <c r="AF50" s="85"/>
      <c r="AG50" s="85"/>
      <c r="AH50" s="84">
        <f>[2]январь!G53+[2]февраль!G53+[2]март!G53+[2]апрель!G53+[2]май!G53+[2]июнь!G53+[2]июль!G53+[2]август!G53+[2]сентябрь!G53+[2]октябрь!G53+[2]ноябрь!G53+[2]декабрь!G53</f>
        <v>0</v>
      </c>
      <c r="AI50" s="84">
        <f>[2]январь!H53+[2]февраль!H53+[2]март!H53+[2]апрель!H53+[2]май!H53+[2]июнь!H53+[2]июль!H53+[2]август!H53+[2]сентябрь!H53+[2]октябрь!H53+[2]ноябрь!H53+[2]декабрь!H53</f>
        <v>0</v>
      </c>
      <c r="AJ50" s="84">
        <f>[2]январь!I53+[2]февраль!I53+[2]март!I53+[2]апрель!I53+[2]май!I53+[2]июнь!I53+[2]июль!I53+[2]август!I53+[2]сентябрь!I53+[2]октябрь!I53+[2]ноябрь!I53+[2]декабрь!I53</f>
        <v>0</v>
      </c>
      <c r="AK50" s="84"/>
      <c r="AL50" s="84"/>
    </row>
    <row r="51" spans="1:41" ht="76.5" x14ac:dyDescent="0.25">
      <c r="A51" s="14" t="s">
        <v>108</v>
      </c>
      <c r="B51" s="48" t="s">
        <v>359</v>
      </c>
      <c r="C51" s="16" t="s">
        <v>303</v>
      </c>
      <c r="D51" s="24">
        <v>60666.3</v>
      </c>
      <c r="E51" s="17">
        <f>[2]январь!I54+[2]февраль!I54+[2]март!I54+[2]апрель!I54+[2]май!I54+[2]июнь!I54+[2]июль!I54+[2]август!I54+[2]сентябрь!I54+[2]октябрь!I54+[2]ноябрь!I54+[2]декабрь!I54</f>
        <v>58721.025999999998</v>
      </c>
      <c r="F51" s="11">
        <f t="shared" si="0"/>
        <v>96.793485015568763</v>
      </c>
      <c r="G51" s="48" t="s">
        <v>360</v>
      </c>
      <c r="H51" s="12">
        <f t="shared" si="1"/>
        <v>19582</v>
      </c>
      <c r="I51" s="23">
        <v>9791</v>
      </c>
      <c r="J51" s="23">
        <v>9791</v>
      </c>
      <c r="K51" s="12">
        <f t="shared" si="2"/>
        <v>19582</v>
      </c>
      <c r="L51" s="23">
        <v>9791</v>
      </c>
      <c r="M51" s="23">
        <v>9791</v>
      </c>
      <c r="N51" s="87">
        <v>1405.4182657297017</v>
      </c>
      <c r="O51" s="87"/>
      <c r="P51" s="87"/>
      <c r="Q51" s="87"/>
      <c r="R51" s="87"/>
      <c r="S51" s="87"/>
      <c r="T51" s="87"/>
      <c r="U51" s="87"/>
      <c r="V51" s="87"/>
      <c r="W51" s="87"/>
      <c r="X51" s="87"/>
      <c r="Y51" s="88"/>
      <c r="Z51" s="88"/>
      <c r="AA51" s="88"/>
      <c r="AB51" s="88" t="e">
        <f>#REF!/#REF!*100</f>
        <v>#REF!</v>
      </c>
      <c r="AC51" s="88" t="e">
        <f>D51/#REF!*100</f>
        <v>#REF!</v>
      </c>
      <c r="AD51" s="88"/>
      <c r="AE51" s="88"/>
      <c r="AF51" s="88"/>
      <c r="AG51" s="88"/>
      <c r="AH51" s="84">
        <f>[2]январь!G54+[2]февраль!G54+[2]март!G54+[2]апрель!G54+[2]май!G54+[2]июнь!G54+[2]июль!G54+[2]август!G54+[2]сентябрь!G54+[2]октябрь!G54+[2]ноябрь!G54+[2]декабрь!G54</f>
        <v>120480.24100000001</v>
      </c>
      <c r="AI51" s="84">
        <f>[2]январь!H54+[2]февраль!H54+[2]март!H54+[2]апрель!H54+[2]май!H54+[2]июнь!H54+[2]июль!H54+[2]август!H54+[2]сентябрь!H54+[2]октябрь!H54+[2]ноябрь!H54+[2]декабрь!H54</f>
        <v>61759.214999999989</v>
      </c>
      <c r="AJ51" s="84">
        <f>[2]январь!I54+[2]февраль!I54+[2]март!I54+[2]апрель!I54+[2]май!I54+[2]июнь!I54+[2]июль!I54+[2]август!I54+[2]сентябрь!I54+[2]октябрь!I54+[2]ноябрь!I54+[2]декабрь!I54</f>
        <v>58721.025999999998</v>
      </c>
      <c r="AK51" s="84"/>
      <c r="AL51" s="84"/>
    </row>
    <row r="52" spans="1:41" ht="25.5" x14ac:dyDescent="0.25">
      <c r="A52" s="14" t="s">
        <v>111</v>
      </c>
      <c r="B52" s="48" t="s">
        <v>321</v>
      </c>
      <c r="C52" s="16" t="s">
        <v>303</v>
      </c>
      <c r="D52" s="24">
        <v>6006</v>
      </c>
      <c r="E52" s="17">
        <f>[2]январь!I55+[2]февраль!I55+[2]март!I55+[2]апрель!I55+[2]май!I55+[2]июнь!I55+[2]июль!I55+[2]август!I55+[2]сентябрь!I55+[2]октябрь!I55+[2]ноябрь!I55+[2]декабрь!I55</f>
        <v>6466.5729999999985</v>
      </c>
      <c r="F52" s="11">
        <f t="shared" si="0"/>
        <v>107.66854811854809</v>
      </c>
      <c r="G52" s="48"/>
      <c r="H52" s="12">
        <f t="shared" si="1"/>
        <v>1674</v>
      </c>
      <c r="I52" s="23">
        <v>837</v>
      </c>
      <c r="J52" s="23">
        <v>837</v>
      </c>
      <c r="K52" s="12">
        <f t="shared" si="2"/>
        <v>1675</v>
      </c>
      <c r="L52" s="23">
        <v>838</v>
      </c>
      <c r="M52" s="23">
        <v>837</v>
      </c>
      <c r="N52" s="87">
        <v>139.137249246659</v>
      </c>
      <c r="O52" s="87"/>
      <c r="P52" s="87"/>
      <c r="Q52" s="87"/>
      <c r="R52" s="87"/>
      <c r="S52" s="87"/>
      <c r="T52" s="87"/>
      <c r="U52" s="87"/>
      <c r="V52" s="87"/>
      <c r="W52" s="87"/>
      <c r="X52" s="87"/>
      <c r="Y52" s="88"/>
      <c r="Z52" s="88"/>
      <c r="AA52" s="88"/>
      <c r="AB52" s="88" t="e">
        <f>#REF!/#REF!*100</f>
        <v>#REF!</v>
      </c>
      <c r="AC52" s="88" t="e">
        <f>D52/#REF!*100</f>
        <v>#REF!</v>
      </c>
      <c r="AD52" s="88"/>
      <c r="AE52" s="88"/>
      <c r="AF52" s="88"/>
      <c r="AG52" s="88"/>
      <c r="AH52" s="84">
        <f>[2]январь!G55+[2]февраль!G55+[2]март!G55+[2]апрель!G55+[2]май!G55+[2]июнь!G55+[2]июль!G55+[2]август!G55+[2]сентябрь!G55+[2]октябрь!G55+[2]ноябрь!G55+[2]декабрь!G55</f>
        <v>13251.178</v>
      </c>
      <c r="AI52" s="84">
        <f>[2]январь!H55+[2]февраль!H55+[2]март!H55+[2]апрель!H55+[2]май!H55+[2]июнь!H55+[2]июль!H55+[2]август!H55+[2]сентябрь!H55+[2]октябрь!H55+[2]ноябрь!H55+[2]декабрь!H55</f>
        <v>6784.6050000000005</v>
      </c>
      <c r="AJ52" s="84">
        <f>[2]январь!I55+[2]февраль!I55+[2]март!I55+[2]апрель!I55+[2]май!I55+[2]июнь!I55+[2]июль!I55+[2]август!I55+[2]сентябрь!I55+[2]октябрь!I55+[2]ноябрь!I55+[2]декабрь!I55</f>
        <v>6466.5729999999985</v>
      </c>
      <c r="AK52" s="84"/>
      <c r="AL52" s="84"/>
    </row>
    <row r="53" spans="1:41" ht="25.5" x14ac:dyDescent="0.25">
      <c r="A53" s="14" t="s">
        <v>112</v>
      </c>
      <c r="B53" s="48" t="s">
        <v>324</v>
      </c>
      <c r="C53" s="16" t="s">
        <v>303</v>
      </c>
      <c r="D53" s="24">
        <v>1729</v>
      </c>
      <c r="E53" s="17">
        <f>[2]январь!I56+[2]февраль!I56+[2]март!I56+[2]апрель!I56+[2]май!I56+[2]июнь!I56+[2]июль!I56+[2]август!I56+[2]сентябрь!I56+[2]октябрь!I56+[2]ноябрь!I56+[2]декабрь!I56</f>
        <v>1688.4939999999999</v>
      </c>
      <c r="F53" s="11">
        <f t="shared" si="0"/>
        <v>97.657258530942741</v>
      </c>
      <c r="G53" s="48"/>
      <c r="H53" s="12">
        <f t="shared" si="1"/>
        <v>352</v>
      </c>
      <c r="I53" s="23">
        <v>176</v>
      </c>
      <c r="J53" s="23">
        <v>176</v>
      </c>
      <c r="K53" s="12">
        <f t="shared" si="2"/>
        <v>354</v>
      </c>
      <c r="L53" s="23">
        <v>177</v>
      </c>
      <c r="M53" s="23">
        <v>177</v>
      </c>
      <c r="N53" s="87">
        <v>40.054662661916979</v>
      </c>
      <c r="O53" s="87"/>
      <c r="P53" s="87"/>
      <c r="Q53" s="87"/>
      <c r="R53" s="87"/>
      <c r="S53" s="87"/>
      <c r="T53" s="87"/>
      <c r="U53" s="87"/>
      <c r="V53" s="87"/>
      <c r="W53" s="87"/>
      <c r="X53" s="87"/>
      <c r="Y53" s="88"/>
      <c r="Z53" s="88"/>
      <c r="AA53" s="88"/>
      <c r="AB53" s="88" t="e">
        <f>#REF!/#REF!*100</f>
        <v>#REF!</v>
      </c>
      <c r="AC53" s="88" t="e">
        <f>D53/#REF!*100</f>
        <v>#REF!</v>
      </c>
      <c r="AD53" s="88"/>
      <c r="AE53" s="88"/>
      <c r="AF53" s="88"/>
      <c r="AG53" s="88"/>
      <c r="AH53" s="84">
        <f>[2]январь!G56+[2]февраль!G56+[2]март!G56+[2]апрель!G56+[2]май!G56+[2]июнь!G56+[2]июль!G56+[2]август!G56+[2]сентябрь!G56+[2]октябрь!G56+[2]ноябрь!G56+[2]декабрь!G56</f>
        <v>3460.2200000000003</v>
      </c>
      <c r="AI53" s="84">
        <f>[2]январь!H56+[2]февраль!H56+[2]март!H56+[2]апрель!H56+[2]май!H56+[2]июнь!H56+[2]июль!H56+[2]август!H56+[2]сентябрь!H56+[2]октябрь!H56+[2]ноябрь!H56+[2]декабрь!H56</f>
        <v>1771.7260000000001</v>
      </c>
      <c r="AJ53" s="84">
        <f>[2]январь!I56+[2]февраль!I56+[2]март!I56+[2]апрель!I56+[2]май!I56+[2]июнь!I56+[2]июль!I56+[2]август!I56+[2]сентябрь!I56+[2]октябрь!I56+[2]ноябрь!I56+[2]декабрь!I56</f>
        <v>1688.4939999999999</v>
      </c>
      <c r="AK53" s="84"/>
      <c r="AL53" s="84"/>
    </row>
    <row r="54" spans="1:41" ht="25.5" x14ac:dyDescent="0.25">
      <c r="A54" s="14" t="s">
        <v>114</v>
      </c>
      <c r="B54" s="25" t="s">
        <v>323</v>
      </c>
      <c r="C54" s="16" t="s">
        <v>303</v>
      </c>
      <c r="D54" s="24">
        <v>834</v>
      </c>
      <c r="E54" s="17">
        <f>[2]январь!I57+[2]февраль!I57+[2]март!I57+[2]апрель!I57+[2]май!I57+[2]июнь!I57+[2]июль!I57+[2]август!I57+[2]сентябрь!I57+[2]октябрь!I57+[2]ноябрь!I57+[2]декабрь!I57</f>
        <v>811.67900000000009</v>
      </c>
      <c r="F54" s="11">
        <f t="shared" si="0"/>
        <v>97.323621103117517</v>
      </c>
      <c r="G54" s="48"/>
      <c r="H54" s="12"/>
      <c r="I54" s="23"/>
      <c r="J54" s="23"/>
      <c r="K54" s="12"/>
      <c r="L54" s="23"/>
      <c r="M54" s="23"/>
      <c r="N54" s="87">
        <v>19.320756888397202</v>
      </c>
      <c r="O54" s="87"/>
      <c r="P54" s="87"/>
      <c r="Q54" s="87"/>
      <c r="R54" s="87"/>
      <c r="S54" s="87"/>
      <c r="T54" s="87"/>
      <c r="U54" s="87"/>
      <c r="V54" s="87"/>
      <c r="W54" s="87"/>
      <c r="X54" s="87"/>
      <c r="Y54" s="88"/>
      <c r="Z54" s="88"/>
      <c r="AA54" s="88"/>
      <c r="AB54" s="88" t="e">
        <f>#REF!/#REF!*100</f>
        <v>#REF!</v>
      </c>
      <c r="AC54" s="88" t="e">
        <f>D54/#REF!*100</f>
        <v>#REF!</v>
      </c>
      <c r="AD54" s="88"/>
      <c r="AE54" s="88"/>
      <c r="AF54" s="88"/>
      <c r="AG54" s="88"/>
      <c r="AH54" s="84"/>
      <c r="AI54" s="84"/>
      <c r="AJ54" s="84"/>
      <c r="AK54" s="84"/>
      <c r="AL54" s="84"/>
    </row>
    <row r="55" spans="1:41" ht="51" x14ac:dyDescent="0.25">
      <c r="A55" s="14" t="s">
        <v>115</v>
      </c>
      <c r="B55" s="48" t="s">
        <v>361</v>
      </c>
      <c r="C55" s="16" t="s">
        <v>303</v>
      </c>
      <c r="D55" s="24">
        <v>950</v>
      </c>
      <c r="E55" s="17">
        <f>[2]январь!I58+[2]февраль!I58+[2]март!I58+[2]апрель!I58+[2]май!I58+[2]июнь!I58+[2]июль!I58+[2]август!I58+[2]сентябрь!I58+[2]октябрь!I58+[2]ноябрь!I58+[2]декабрь!I58</f>
        <v>1025.3440000000001</v>
      </c>
      <c r="F55" s="11">
        <f t="shared" si="0"/>
        <v>107.93094736842106</v>
      </c>
      <c r="G55" s="48" t="s">
        <v>362</v>
      </c>
      <c r="H55" s="12">
        <f t="shared" si="1"/>
        <v>4500</v>
      </c>
      <c r="I55" s="23">
        <v>2385</v>
      </c>
      <c r="J55" s="23">
        <v>2115</v>
      </c>
      <c r="K55" s="12">
        <f t="shared" si="2"/>
        <v>4499</v>
      </c>
      <c r="L55" s="23">
        <v>2384</v>
      </c>
      <c r="M55" s="23">
        <v>2115</v>
      </c>
      <c r="N55" s="87">
        <v>22.008056407646695</v>
      </c>
      <c r="O55" s="87"/>
      <c r="P55" s="87"/>
      <c r="Q55" s="87"/>
      <c r="R55" s="87"/>
      <c r="S55" s="87"/>
      <c r="T55" s="87"/>
      <c r="U55" s="87"/>
      <c r="V55" s="87"/>
      <c r="W55" s="87"/>
      <c r="X55" s="87"/>
      <c r="Y55" s="88"/>
      <c r="Z55" s="88"/>
      <c r="AA55" s="88"/>
      <c r="AB55" s="88" t="e">
        <f>#REF!/#REF!*100</f>
        <v>#REF!</v>
      </c>
      <c r="AC55" s="88" t="e">
        <f>D55/#REF!*100</f>
        <v>#REF!</v>
      </c>
      <c r="AD55" s="88"/>
      <c r="AE55" s="88"/>
      <c r="AF55" s="88"/>
      <c r="AG55" s="88"/>
      <c r="AH55" s="84">
        <f>[2]январь!G58+[2]февраль!G58+[2]март!G58+[2]апрель!G58+[2]май!G58+[2]июнь!G58+[2]июль!G58+[2]август!G58+[2]сентябрь!G58+[2]октябрь!G58+[2]ноябрь!G58+[2]декабрь!G58</f>
        <v>2385.19</v>
      </c>
      <c r="AI55" s="84">
        <f>[2]январь!H58+[2]февраль!H58+[2]март!H58+[2]апрель!H58+[2]май!H58+[2]июнь!H58+[2]июль!H58+[2]август!H58+[2]сентябрь!H58+[2]октябрь!H58+[2]ноябрь!H58+[2]декабрь!H58</f>
        <v>1359.846</v>
      </c>
      <c r="AJ55" s="84">
        <f>[2]январь!I58+[2]февраль!I58+[2]март!I58+[2]апрель!I58+[2]май!I58+[2]июнь!I58+[2]июль!I58+[2]август!I58+[2]сентябрь!I58+[2]октябрь!I58+[2]ноябрь!I58+[2]декабрь!I58</f>
        <v>1025.3440000000001</v>
      </c>
      <c r="AK55" s="84"/>
      <c r="AL55" s="84"/>
    </row>
    <row r="56" spans="1:41" x14ac:dyDescent="0.25">
      <c r="A56" s="14" t="s">
        <v>118</v>
      </c>
      <c r="B56" s="48" t="s">
        <v>50</v>
      </c>
      <c r="C56" s="16" t="s">
        <v>303</v>
      </c>
      <c r="D56" s="24">
        <v>10066</v>
      </c>
      <c r="E56" s="17">
        <f>[2]январь!I59+[2]февраль!I59+[2]март!I59+[2]апрель!I59+[2]май!I59+[2]июнь!I59+[2]июль!I59+[2]август!I59+[2]сентябрь!I59+[2]октябрь!I59+[2]ноябрь!I59+[2]декабрь!I59</f>
        <v>10212.683999999999</v>
      </c>
      <c r="F56" s="11">
        <f t="shared" si="0"/>
        <v>101.45722233260479</v>
      </c>
      <c r="G56" s="48"/>
      <c r="H56" s="12">
        <f t="shared" si="1"/>
        <v>3164</v>
      </c>
      <c r="I56" s="23">
        <v>1835</v>
      </c>
      <c r="J56" s="23">
        <v>1329</v>
      </c>
      <c r="K56" s="12">
        <f t="shared" si="2"/>
        <v>3165</v>
      </c>
      <c r="L56" s="23">
        <v>1836</v>
      </c>
      <c r="M56" s="23">
        <v>1329</v>
      </c>
      <c r="N56" s="87">
        <v>233.1927324203912</v>
      </c>
      <c r="O56" s="87"/>
      <c r="P56" s="87"/>
      <c r="Q56" s="87"/>
      <c r="R56" s="87"/>
      <c r="S56" s="87"/>
      <c r="T56" s="87"/>
      <c r="U56" s="87"/>
      <c r="V56" s="87"/>
      <c r="W56" s="87"/>
      <c r="X56" s="87"/>
      <c r="Y56" s="88"/>
      <c r="Z56" s="88"/>
      <c r="AA56" s="88"/>
      <c r="AB56" s="88" t="e">
        <f>#REF!/#REF!*100</f>
        <v>#REF!</v>
      </c>
      <c r="AC56" s="88" t="e">
        <f>D56/#REF!*100</f>
        <v>#REF!</v>
      </c>
      <c r="AD56" s="88"/>
      <c r="AE56" s="88"/>
      <c r="AF56" s="88"/>
      <c r="AG56" s="88"/>
      <c r="AH56" s="84">
        <f>[2]январь!G59+[2]февраль!G59+[2]март!G59+[2]апрель!G59+[2]май!G59+[2]июнь!G59+[2]июль!G59+[2]август!G59+[2]сентябрь!G59+[2]октябрь!G59+[2]ноябрь!G59+[2]декабрь!G59</f>
        <v>23802.724000000002</v>
      </c>
      <c r="AI56" s="84">
        <f>[2]январь!H59+[2]февраль!H59+[2]март!H59+[2]апрель!H59+[2]май!H59+[2]июнь!H59+[2]июль!H59+[2]август!H59+[2]сентябрь!H59+[2]октябрь!H59+[2]ноябрь!H59+[2]декабрь!H59</f>
        <v>13590.039999999999</v>
      </c>
      <c r="AJ56" s="84">
        <f>[2]январь!I59+[2]февраль!I59+[2]март!I59+[2]апрель!I59+[2]май!I59+[2]июнь!I59+[2]июль!I59+[2]август!I59+[2]сентябрь!I59+[2]октябрь!I59+[2]ноябрь!I59+[2]декабрь!I59</f>
        <v>10212.683999999999</v>
      </c>
      <c r="AK56" s="84"/>
      <c r="AL56" s="84"/>
      <c r="AM56" s="92" t="e">
        <f>#REF!/AM23*100</f>
        <v>#REF!</v>
      </c>
      <c r="AN56" s="92" t="e">
        <f>#REF!/AN23*100</f>
        <v>#REF!</v>
      </c>
      <c r="AO56" s="92">
        <f>E56/E23*100</f>
        <v>5.9785479689586145</v>
      </c>
    </row>
    <row r="57" spans="1:41" ht="51" x14ac:dyDescent="0.25">
      <c r="A57" s="14" t="s">
        <v>119</v>
      </c>
      <c r="B57" s="48" t="s">
        <v>363</v>
      </c>
      <c r="C57" s="16" t="s">
        <v>303</v>
      </c>
      <c r="D57" s="24">
        <v>2831</v>
      </c>
      <c r="E57" s="17">
        <f>[2]январь!I60+[2]февраль!I60+[2]март!I60+[2]апрель!I60+[2]май!I60+[2]июнь!I60+[2]июль!I60+[2]август!I60+[2]сентябрь!I60+[2]октябрь!I60+[2]ноябрь!I60+[2]декабрь!I60</f>
        <v>3398.5729999999999</v>
      </c>
      <c r="F57" s="11">
        <f t="shared" si="0"/>
        <v>120.04849876368773</v>
      </c>
      <c r="G57" s="48" t="s">
        <v>364</v>
      </c>
      <c r="H57" s="12">
        <f t="shared" si="1"/>
        <v>1214</v>
      </c>
      <c r="I57" s="23">
        <v>583</v>
      </c>
      <c r="J57" s="23">
        <v>631</v>
      </c>
      <c r="K57" s="12">
        <f t="shared" si="2"/>
        <v>1210</v>
      </c>
      <c r="L57" s="23">
        <v>581</v>
      </c>
      <c r="M57" s="23">
        <v>629</v>
      </c>
      <c r="N57" s="87">
        <v>65.584008094787151</v>
      </c>
      <c r="O57" s="87"/>
      <c r="P57" s="87"/>
      <c r="Q57" s="87"/>
      <c r="R57" s="87"/>
      <c r="S57" s="87"/>
      <c r="T57" s="87"/>
      <c r="U57" s="87"/>
      <c r="V57" s="87"/>
      <c r="W57" s="87"/>
      <c r="X57" s="87"/>
      <c r="Y57" s="88"/>
      <c r="Z57" s="88"/>
      <c r="AA57" s="88"/>
      <c r="AB57" s="88" t="e">
        <f>#REF!/#REF!*100</f>
        <v>#REF!</v>
      </c>
      <c r="AC57" s="88" t="e">
        <f>D57/#REF!*100</f>
        <v>#REF!</v>
      </c>
      <c r="AD57" s="88"/>
      <c r="AE57" s="88"/>
      <c r="AF57" s="88"/>
      <c r="AG57" s="88"/>
      <c r="AH57" s="84">
        <f>[2]январь!G60+[2]февраль!G60+[2]март!G60+[2]апрель!G60+[2]май!G60+[2]июнь!G60+[2]июль!G60+[2]август!G60+[2]сентябрь!G60+[2]октябрь!G60+[2]ноябрь!G60+[2]декабрь!G60</f>
        <v>7928.6279999999988</v>
      </c>
      <c r="AI57" s="84">
        <f>[2]январь!H60+[2]февраль!H60+[2]март!H60+[2]апрель!H60+[2]май!H60+[2]июнь!H60+[2]июль!H60+[2]август!H60+[2]сентябрь!H60+[2]октябрь!H60+[2]ноябрь!H60+[2]декабрь!H60</f>
        <v>4530.0550000000003</v>
      </c>
      <c r="AJ57" s="84">
        <f>[2]январь!I60+[2]февраль!I60+[2]март!I60+[2]апрель!I60+[2]май!I60+[2]июнь!I60+[2]июль!I60+[2]август!I60+[2]сентябрь!I60+[2]октябрь!I60+[2]ноябрь!I60+[2]декабрь!I60</f>
        <v>3398.5729999999999</v>
      </c>
      <c r="AK57" s="84"/>
      <c r="AL57" s="84"/>
    </row>
    <row r="58" spans="1:41" x14ac:dyDescent="0.25">
      <c r="A58" s="14" t="s">
        <v>122</v>
      </c>
      <c r="B58" s="48" t="s">
        <v>365</v>
      </c>
      <c r="C58" s="16" t="s">
        <v>303</v>
      </c>
      <c r="D58" s="17">
        <f>D60+D61</f>
        <v>870</v>
      </c>
      <c r="E58" s="17">
        <f>E60+E61</f>
        <v>1003.4589999999999</v>
      </c>
      <c r="F58" s="11">
        <f t="shared" si="0"/>
        <v>115.34011494252874</v>
      </c>
      <c r="G58" s="48"/>
      <c r="H58" s="12">
        <f t="shared" si="1"/>
        <v>270</v>
      </c>
      <c r="I58" s="31">
        <f>I60+I61</f>
        <v>143</v>
      </c>
      <c r="J58" s="31">
        <f>J60+J61</f>
        <v>127</v>
      </c>
      <c r="K58" s="12">
        <f t="shared" si="2"/>
        <v>370</v>
      </c>
      <c r="L58" s="31">
        <f>L60+L61</f>
        <v>198</v>
      </c>
      <c r="M58" s="31">
        <f>M60+M61</f>
        <v>172</v>
      </c>
      <c r="N58" s="88">
        <v>20.15474639437118</v>
      </c>
      <c r="O58" s="88"/>
      <c r="P58" s="88"/>
      <c r="Q58" s="88"/>
      <c r="R58" s="88"/>
      <c r="S58" s="88"/>
      <c r="T58" s="88"/>
      <c r="U58" s="88"/>
      <c r="V58" s="88"/>
      <c r="W58" s="88"/>
      <c r="X58" s="88"/>
      <c r="Y58" s="88"/>
      <c r="Z58" s="88"/>
      <c r="AA58" s="88"/>
      <c r="AB58" s="88" t="e">
        <f>#REF!/#REF!*100</f>
        <v>#REF!</v>
      </c>
      <c r="AC58" s="88" t="e">
        <f>D58/#REF!*100</f>
        <v>#REF!</v>
      </c>
      <c r="AD58" s="88"/>
      <c r="AE58" s="88"/>
      <c r="AF58" s="88"/>
      <c r="AG58" s="88"/>
      <c r="AH58" s="84">
        <f>[2]январь!G61+[2]февраль!G61+[2]март!G61+[2]апрель!G61+[2]май!G61+[2]июнь!G61+[2]июль!G61+[2]август!G61+[2]сентябрь!G61+[2]октябрь!G61+[2]ноябрь!G61+[2]декабрь!G61</f>
        <v>3027.6439999999998</v>
      </c>
      <c r="AI58" s="84">
        <f>[2]январь!H61+[2]февраль!H61+[2]март!H61+[2]апрель!H61+[2]май!H61+[2]июнь!H61+[2]июль!H61+[2]август!H61+[2]сентябрь!H61+[2]октябрь!H61+[2]ноябрь!H61+[2]декабрь!H61</f>
        <v>2024.1849999999999</v>
      </c>
      <c r="AJ58" s="84">
        <f>[2]январь!I61+[2]февраль!I61+[2]март!I61+[2]апрель!I61+[2]май!I61+[2]июнь!I61+[2]июль!I61+[2]август!I61+[2]сентябрь!I61+[2]октябрь!I61+[2]ноябрь!I61+[2]декабрь!I61</f>
        <v>1003.4589999999999</v>
      </c>
      <c r="AK58" s="84"/>
      <c r="AL58" s="84"/>
    </row>
    <row r="59" spans="1:41" x14ac:dyDescent="0.25">
      <c r="A59" s="14"/>
      <c r="B59" s="15" t="s">
        <v>305</v>
      </c>
      <c r="C59" s="16" t="s">
        <v>303</v>
      </c>
      <c r="D59" s="61"/>
      <c r="E59" s="18"/>
      <c r="F59" s="11"/>
      <c r="G59" s="48"/>
      <c r="H59" s="12"/>
      <c r="I59" s="19"/>
      <c r="J59" s="19"/>
      <c r="K59" s="12"/>
      <c r="L59" s="19"/>
      <c r="M59" s="19"/>
      <c r="N59" s="85">
        <v>0</v>
      </c>
      <c r="O59" s="85"/>
      <c r="P59" s="85"/>
      <c r="Q59" s="85"/>
      <c r="R59" s="85"/>
      <c r="S59" s="85"/>
      <c r="T59" s="85"/>
      <c r="U59" s="85"/>
      <c r="V59" s="85"/>
      <c r="W59" s="85"/>
      <c r="X59" s="85"/>
      <c r="Y59" s="85"/>
      <c r="Z59" s="85"/>
      <c r="AA59" s="85"/>
      <c r="AB59" s="88" t="e">
        <f>#REF!/#REF!*100</f>
        <v>#REF!</v>
      </c>
      <c r="AC59" s="85"/>
      <c r="AD59" s="85"/>
      <c r="AE59" s="85"/>
      <c r="AF59" s="85"/>
      <c r="AG59" s="85"/>
      <c r="AH59" s="84">
        <f>[2]январь!G62+[2]февраль!G62+[2]март!G62+[2]апрель!G62+[2]май!G62+[2]июнь!G62+[2]июль!G62+[2]август!G62+[2]сентябрь!G62+[2]октябрь!G62+[2]ноябрь!G62+[2]декабрь!G62</f>
        <v>0</v>
      </c>
      <c r="AI59" s="84">
        <f>[2]январь!H62+[2]февраль!H62+[2]март!H62+[2]апрель!H62+[2]май!H62+[2]июнь!H62+[2]июль!H62+[2]август!H62+[2]сентябрь!H62+[2]октябрь!H62+[2]ноябрь!H62+[2]декабрь!H62</f>
        <v>0</v>
      </c>
      <c r="AJ59" s="84">
        <f>[2]январь!I62+[2]февраль!I62+[2]март!I62+[2]апрель!I62+[2]май!I62+[2]июнь!I62+[2]июль!I62+[2]август!I62+[2]сентябрь!I62+[2]октябрь!I62+[2]ноябрь!I62+[2]декабрь!I62</f>
        <v>0</v>
      </c>
      <c r="AK59" s="84"/>
      <c r="AL59" s="84"/>
    </row>
    <row r="60" spans="1:41" ht="51" x14ac:dyDescent="0.25">
      <c r="A60" s="14" t="s">
        <v>124</v>
      </c>
      <c r="B60" s="48" t="s">
        <v>366</v>
      </c>
      <c r="C60" s="16" t="s">
        <v>303</v>
      </c>
      <c r="D60" s="24">
        <v>136</v>
      </c>
      <c r="E60" s="17">
        <f>[2]январь!I63+[2]февраль!I63+[2]март!I63+[2]апрель!I63+[2]май!I63+[2]июнь!I63+[2]июль!I63+[2]август!I63+[2]сентябрь!I63+[2]октябрь!I63+[2]ноябрь!I63+[2]декабрь!I63</f>
        <v>288.85500000000002</v>
      </c>
      <c r="F60" s="11">
        <f t="shared" si="0"/>
        <v>212.39338235294119</v>
      </c>
      <c r="G60" s="48" t="s">
        <v>367</v>
      </c>
      <c r="H60" s="12">
        <f t="shared" si="1"/>
        <v>51</v>
      </c>
      <c r="I60" s="23">
        <v>27</v>
      </c>
      <c r="J60" s="23">
        <v>24</v>
      </c>
      <c r="K60" s="12">
        <f t="shared" si="2"/>
        <v>151</v>
      </c>
      <c r="L60" s="23">
        <v>81</v>
      </c>
      <c r="M60" s="23">
        <v>70</v>
      </c>
      <c r="N60" s="87">
        <v>3.1506270225683686</v>
      </c>
      <c r="O60" s="87"/>
      <c r="P60" s="87"/>
      <c r="Q60" s="87"/>
      <c r="R60" s="87"/>
      <c r="S60" s="87"/>
      <c r="T60" s="87"/>
      <c r="U60" s="87"/>
      <c r="V60" s="87"/>
      <c r="W60" s="87"/>
      <c r="X60" s="87"/>
      <c r="Y60" s="88"/>
      <c r="Z60" s="88"/>
      <c r="AA60" s="88"/>
      <c r="AB60" s="88" t="e">
        <f>#REF!/#REF!*100</f>
        <v>#REF!</v>
      </c>
      <c r="AC60" s="88"/>
      <c r="AD60" s="88"/>
      <c r="AE60" s="88"/>
      <c r="AF60" s="88"/>
      <c r="AG60" s="88"/>
      <c r="AH60" s="84">
        <f>[2]январь!G63+[2]февраль!G63+[2]март!G63+[2]апрель!G63+[2]май!G63+[2]июнь!G63+[2]июль!G63+[2]август!G63+[2]сентябрь!G63+[2]октябрь!G63+[2]ноябрь!G63+[2]декабрь!G63</f>
        <v>1008.1989999999998</v>
      </c>
      <c r="AI60" s="84">
        <f>[2]январь!H63+[2]февраль!H63+[2]март!H63+[2]апрель!H63+[2]май!H63+[2]июнь!H63+[2]июль!H63+[2]август!H63+[2]сентябрь!H63+[2]октябрь!H63+[2]ноябрь!H63+[2]декабрь!H63</f>
        <v>719.34400000000005</v>
      </c>
      <c r="AJ60" s="84">
        <f>[2]январь!I63+[2]февраль!I63+[2]март!I63+[2]апрель!I63+[2]май!I63+[2]июнь!I63+[2]июль!I63+[2]август!I63+[2]сентябрь!I63+[2]октябрь!I63+[2]ноябрь!I63+[2]декабрь!I63</f>
        <v>288.85500000000002</v>
      </c>
      <c r="AK60" s="84"/>
      <c r="AL60" s="84"/>
    </row>
    <row r="61" spans="1:41" ht="51" x14ac:dyDescent="0.25">
      <c r="A61" s="14" t="s">
        <v>127</v>
      </c>
      <c r="B61" s="48" t="s">
        <v>128</v>
      </c>
      <c r="C61" s="16" t="s">
        <v>303</v>
      </c>
      <c r="D61" s="24">
        <v>734</v>
      </c>
      <c r="E61" s="17">
        <f>[2]январь!I64+[2]февраль!I64+[2]март!I64+[2]апрель!I64+[2]май!I64+[2]июнь!I64+[2]июль!I64+[2]август!I64+[2]сентябрь!I64+[2]октябрь!I64+[2]ноябрь!I64+[2]декабрь!I64</f>
        <v>714.60399999999993</v>
      </c>
      <c r="F61" s="11">
        <f t="shared" si="0"/>
        <v>97.357493188010892</v>
      </c>
      <c r="G61" s="48" t="s">
        <v>368</v>
      </c>
      <c r="H61" s="12">
        <f t="shared" si="1"/>
        <v>219</v>
      </c>
      <c r="I61" s="23">
        <v>116</v>
      </c>
      <c r="J61" s="23">
        <v>103</v>
      </c>
      <c r="K61" s="12">
        <f t="shared" si="2"/>
        <v>219</v>
      </c>
      <c r="L61" s="23">
        <v>117</v>
      </c>
      <c r="M61" s="23">
        <v>102</v>
      </c>
      <c r="N61" s="87">
        <v>17.004119371802815</v>
      </c>
      <c r="O61" s="87"/>
      <c r="P61" s="87"/>
      <c r="Q61" s="87"/>
      <c r="R61" s="87"/>
      <c r="S61" s="87"/>
      <c r="T61" s="87"/>
      <c r="U61" s="87"/>
      <c r="V61" s="87"/>
      <c r="W61" s="87"/>
      <c r="X61" s="87"/>
      <c r="Y61" s="88"/>
      <c r="Z61" s="88"/>
      <c r="AA61" s="88"/>
      <c r="AB61" s="88" t="e">
        <f>#REF!/#REF!*100</f>
        <v>#REF!</v>
      </c>
      <c r="AC61" s="88"/>
      <c r="AD61" s="88"/>
      <c r="AE61" s="88"/>
      <c r="AF61" s="88"/>
      <c r="AG61" s="88"/>
      <c r="AH61" s="84">
        <f>[2]январь!G64+[2]февраль!G64+[2]март!G64+[2]апрель!G64+[2]май!G64+[2]июнь!G64+[2]июль!G64+[2]август!G64+[2]сентябрь!G64+[2]октябрь!G64+[2]ноябрь!G64+[2]декабрь!G64</f>
        <v>2019.4449999999999</v>
      </c>
      <c r="AI61" s="84">
        <f>[2]январь!H64+[2]февраль!H64+[2]март!H64+[2]апрель!H64+[2]май!H64+[2]июнь!H64+[2]июль!H64+[2]август!H64+[2]сентябрь!H64+[2]октябрь!H64+[2]ноябрь!H64+[2]декабрь!H64</f>
        <v>1304.8409999999999</v>
      </c>
      <c r="AJ61" s="84">
        <f>[2]январь!I64+[2]февраль!I64+[2]март!I64+[2]апрель!I64+[2]май!I64+[2]июнь!I64+[2]июль!I64+[2]август!I64+[2]сентябрь!I64+[2]октябрь!I64+[2]ноябрь!I64+[2]декабрь!I64</f>
        <v>714.60399999999993</v>
      </c>
      <c r="AK61" s="84"/>
      <c r="AL61" s="84"/>
      <c r="AM61" s="77" t="e">
        <f>#REF!/#REF!*100</f>
        <v>#REF!</v>
      </c>
      <c r="AN61" s="77" t="e">
        <f>E61/#REF!*100</f>
        <v>#REF!</v>
      </c>
    </row>
    <row r="62" spans="1:41" ht="51" x14ac:dyDescent="0.25">
      <c r="A62" s="14" t="s">
        <v>130</v>
      </c>
      <c r="B62" s="48" t="s">
        <v>369</v>
      </c>
      <c r="C62" s="16" t="s">
        <v>303</v>
      </c>
      <c r="D62" s="24">
        <v>762</v>
      </c>
      <c r="E62" s="17">
        <f>[2]январь!I65+[2]февраль!I65+[2]март!I65+[2]апрель!I65+[2]май!I65+[2]июнь!I65+[2]июль!I65+[2]август!I65+[2]сентябрь!I65+[2]октябрь!I65+[2]ноябрь!I65+[2]декабрь!I65</f>
        <v>1575.95</v>
      </c>
      <c r="F62" s="11">
        <f t="shared" si="0"/>
        <v>206.81758530183728</v>
      </c>
      <c r="G62" s="48" t="s">
        <v>370</v>
      </c>
      <c r="H62" s="12">
        <f t="shared" si="1"/>
        <v>615</v>
      </c>
      <c r="I62" s="23">
        <v>325</v>
      </c>
      <c r="J62" s="23">
        <v>290</v>
      </c>
      <c r="K62" s="12">
        <f t="shared" si="2"/>
        <v>617</v>
      </c>
      <c r="L62" s="23">
        <v>326</v>
      </c>
      <c r="M62" s="23">
        <v>291</v>
      </c>
      <c r="N62" s="87">
        <v>17.652777876449242</v>
      </c>
      <c r="O62" s="87"/>
      <c r="P62" s="87"/>
      <c r="Q62" s="87"/>
      <c r="R62" s="87"/>
      <c r="S62" s="87"/>
      <c r="T62" s="87"/>
      <c r="U62" s="87"/>
      <c r="V62" s="87"/>
      <c r="W62" s="87"/>
      <c r="X62" s="87"/>
      <c r="Y62" s="88"/>
      <c r="Z62" s="88"/>
      <c r="AA62" s="88"/>
      <c r="AB62" s="88" t="e">
        <f>#REF!/#REF!*100</f>
        <v>#REF!</v>
      </c>
      <c r="AC62" s="88"/>
      <c r="AD62" s="88"/>
      <c r="AE62" s="88"/>
      <c r="AF62" s="88"/>
      <c r="AG62" s="88"/>
      <c r="AH62" s="84">
        <f>[2]январь!G65+[2]февраль!G65+[2]март!G65+[2]апрель!G65+[2]май!G65+[2]июнь!G65+[2]июль!G65+[2]август!G65+[2]сентябрь!G65+[2]октябрь!G65+[2]ноябрь!G65+[2]декабрь!G65</f>
        <v>3653.6209999999996</v>
      </c>
      <c r="AI62" s="84">
        <f>[2]январь!H65+[2]февраль!H65+[2]март!H65+[2]апрель!H65+[2]май!H65+[2]июнь!H65+[2]июль!H65+[2]август!H65+[2]сентябрь!H65+[2]октябрь!H65+[2]ноябрь!H65+[2]декабрь!H65</f>
        <v>2077.6709999999998</v>
      </c>
      <c r="AJ62" s="84">
        <f>[2]январь!I65+[2]февраль!I65+[2]март!I65+[2]апрель!I65+[2]май!I65+[2]июнь!I65+[2]июль!I65+[2]август!I65+[2]сентябрь!I65+[2]октябрь!I65+[2]ноябрь!I65+[2]декабрь!I65</f>
        <v>1575.95</v>
      </c>
      <c r="AK62" s="84"/>
      <c r="AL62" s="84"/>
    </row>
    <row r="63" spans="1:41" ht="25.5" x14ac:dyDescent="0.25">
      <c r="A63" s="14" t="s">
        <v>133</v>
      </c>
      <c r="B63" s="48" t="s">
        <v>330</v>
      </c>
      <c r="C63" s="16" t="s">
        <v>303</v>
      </c>
      <c r="D63" s="17">
        <v>2959</v>
      </c>
      <c r="E63" s="17">
        <f>[2]январь!I66+[2]февраль!I66+[2]март!I66+[2]апрель!I66+[2]май!I66+[2]июнь!I66+[2]июль!I66+[2]август!I66+[2]сентябрь!I66+[2]октябрь!I66+[2]ноябрь!I66+[2]декабрь!I66</f>
        <v>3111.674</v>
      </c>
      <c r="F63" s="11">
        <f t="shared" si="0"/>
        <v>105.15964852990875</v>
      </c>
      <c r="G63" s="48" t="s">
        <v>331</v>
      </c>
      <c r="H63" s="12">
        <f t="shared" si="1"/>
        <v>962</v>
      </c>
      <c r="I63" s="23">
        <v>510</v>
      </c>
      <c r="J63" s="23">
        <v>452</v>
      </c>
      <c r="K63" s="12">
        <f t="shared" si="2"/>
        <v>963</v>
      </c>
      <c r="L63" s="23">
        <v>510</v>
      </c>
      <c r="M63" s="23">
        <v>453</v>
      </c>
      <c r="N63" s="87">
        <v>68.549304116027955</v>
      </c>
      <c r="O63" s="87"/>
      <c r="P63" s="87"/>
      <c r="Q63" s="87"/>
      <c r="R63" s="87"/>
      <c r="S63" s="87"/>
      <c r="T63" s="87"/>
      <c r="U63" s="87"/>
      <c r="V63" s="87"/>
      <c r="W63" s="87"/>
      <c r="X63" s="87"/>
      <c r="Y63" s="88"/>
      <c r="Z63" s="88"/>
      <c r="AA63" s="88"/>
      <c r="AB63" s="88" t="e">
        <f>#REF!+#REF!</f>
        <v>#REF!</v>
      </c>
      <c r="AC63" s="88">
        <f>E63+E99</f>
        <v>3357.9809999999998</v>
      </c>
      <c r="AD63" s="88"/>
      <c r="AE63" s="88"/>
      <c r="AF63" s="88"/>
      <c r="AG63" s="88"/>
      <c r="AH63" s="84">
        <f>[2]январь!G66+[2]февраль!G66+[2]март!G66+[2]апрель!G66+[2]май!G66+[2]июнь!G66+[2]июль!G66+[2]август!G66+[2]сентябрь!G66+[2]октябрь!G66+[2]ноябрь!G66+[2]декабрь!G66</f>
        <v>7257.4350000000004</v>
      </c>
      <c r="AI63" s="84">
        <f>[2]январь!H66+[2]февраль!H66+[2]март!H66+[2]апрель!H66+[2]май!H66+[2]июнь!H66+[2]июль!H66+[2]август!H66+[2]сентябрь!H66+[2]октябрь!H66+[2]ноябрь!H66+[2]декабрь!H66</f>
        <v>4145.7610000000004</v>
      </c>
      <c r="AJ63" s="84">
        <f>[2]январь!I66+[2]февраль!I66+[2]март!I66+[2]апрель!I66+[2]май!I66+[2]июнь!I66+[2]июль!I66+[2]август!I66+[2]сентябрь!I66+[2]октябрь!I66+[2]ноябрь!I66+[2]декабрь!I66</f>
        <v>3111.674</v>
      </c>
      <c r="AK63" s="84"/>
      <c r="AL63" s="84"/>
      <c r="AM63" s="77" t="e">
        <f>#REF!/#REF!*100</f>
        <v>#REF!</v>
      </c>
      <c r="AN63" s="77" t="e">
        <f>E63/#REF!*100</f>
        <v>#REF!</v>
      </c>
    </row>
    <row r="64" spans="1:41" x14ac:dyDescent="0.25">
      <c r="A64" s="14" t="s">
        <v>135</v>
      </c>
      <c r="B64" s="48" t="s">
        <v>371</v>
      </c>
      <c r="C64" s="16" t="s">
        <v>303</v>
      </c>
      <c r="D64" s="17">
        <f>D66+D67+D68+D69+D71</f>
        <v>117026</v>
      </c>
      <c r="E64" s="17">
        <f>E66+E67+E68+E69+E71</f>
        <v>117701.55</v>
      </c>
      <c r="F64" s="11">
        <f t="shared" si="0"/>
        <v>100.57726488130842</v>
      </c>
      <c r="G64" s="48"/>
      <c r="H64" s="12">
        <f t="shared" si="1"/>
        <v>37164</v>
      </c>
      <c r="I64" s="31">
        <f>I66+I67+I68+I69+I71</f>
        <v>2919</v>
      </c>
      <c r="J64" s="31">
        <f>J66+J67+J68+J69+J71</f>
        <v>34245</v>
      </c>
      <c r="K64" s="12">
        <f t="shared" si="2"/>
        <v>37156</v>
      </c>
      <c r="L64" s="31">
        <f>L66+L67+L68+L69+L71</f>
        <v>2914</v>
      </c>
      <c r="M64" s="31">
        <f>M66+M67+M68+M69+M71</f>
        <v>34242</v>
      </c>
      <c r="N64" s="88">
        <v>2711.0682201697491</v>
      </c>
      <c r="O64" s="88"/>
      <c r="P64" s="88"/>
      <c r="Q64" s="88"/>
      <c r="R64" s="88"/>
      <c r="S64" s="88"/>
      <c r="T64" s="88"/>
      <c r="U64" s="88"/>
      <c r="V64" s="88"/>
      <c r="W64" s="88"/>
      <c r="X64" s="88"/>
      <c r="Y64" s="88"/>
      <c r="Z64" s="88"/>
      <c r="AA64" s="88"/>
      <c r="AB64" s="88" t="e">
        <f>#REF!/#REF!*100</f>
        <v>#REF!</v>
      </c>
      <c r="AC64" s="88" t="e">
        <f>D64/#REF!*100</f>
        <v>#REF!</v>
      </c>
      <c r="AD64" s="88"/>
      <c r="AE64" s="88"/>
      <c r="AF64" s="88"/>
      <c r="AG64" s="88"/>
      <c r="AH64" s="84">
        <f>[2]январь!G67+[2]февраль!G67+[2]март!G67+[2]апрель!G67+[2]май!G67+[2]июнь!G67+[2]июль!G67+[2]август!G67+[2]сентябрь!G67+[2]октябрь!G67+[2]ноябрь!G67+[2]декабрь!G67</f>
        <v>133370.9</v>
      </c>
      <c r="AI64" s="84">
        <f>[2]январь!H67+[2]февраль!H67+[2]март!H67+[2]апрель!H67+[2]май!H67+[2]июнь!H67+[2]июль!H67+[2]август!H67+[2]сентябрь!H67+[2]октябрь!H67+[2]ноябрь!H67+[2]декабрь!H67</f>
        <v>15669.35</v>
      </c>
      <c r="AJ64" s="84">
        <f>[2]январь!I67+[2]февраль!I67+[2]март!I67+[2]апрель!I67+[2]май!I67+[2]июнь!I67+[2]июль!I67+[2]август!I67+[2]сентябрь!I67+[2]октябрь!I67+[2]ноябрь!I67+[2]декабрь!I67</f>
        <v>117701.54999999997</v>
      </c>
      <c r="AK64" s="84"/>
      <c r="AL64" s="84"/>
    </row>
    <row r="65" spans="1:41" x14ac:dyDescent="0.25">
      <c r="A65" s="14"/>
      <c r="B65" s="15" t="s">
        <v>305</v>
      </c>
      <c r="C65" s="16" t="s">
        <v>303</v>
      </c>
      <c r="D65" s="61"/>
      <c r="E65" s="18"/>
      <c r="F65" s="11"/>
      <c r="G65" s="48"/>
      <c r="H65" s="12"/>
      <c r="I65" s="19"/>
      <c r="J65" s="19"/>
      <c r="K65" s="12"/>
      <c r="L65" s="19"/>
      <c r="M65" s="19"/>
      <c r="N65" s="85">
        <v>0</v>
      </c>
      <c r="O65" s="85"/>
      <c r="P65" s="85"/>
      <c r="Q65" s="85"/>
      <c r="R65" s="85"/>
      <c r="S65" s="85"/>
      <c r="T65" s="85"/>
      <c r="U65" s="85"/>
      <c r="V65" s="85"/>
      <c r="W65" s="85"/>
      <c r="X65" s="85"/>
      <c r="Y65" s="85"/>
      <c r="Z65" s="85"/>
      <c r="AA65" s="85"/>
      <c r="AB65" s="88" t="e">
        <f>#REF!/#REF!*100</f>
        <v>#REF!</v>
      </c>
      <c r="AC65" s="88" t="e">
        <f>D65/#REF!*100</f>
        <v>#REF!</v>
      </c>
      <c r="AD65" s="85"/>
      <c r="AE65" s="85"/>
      <c r="AF65" s="85"/>
      <c r="AG65" s="85"/>
      <c r="AH65" s="84">
        <f>[2]январь!G68+[2]февраль!G68+[2]март!G68+[2]апрель!G68+[2]май!G68+[2]июнь!G68+[2]июль!G68+[2]август!G68+[2]сентябрь!G68+[2]октябрь!G68+[2]ноябрь!G68+[2]декабрь!G68</f>
        <v>0</v>
      </c>
      <c r="AI65" s="84">
        <f>[2]январь!H68+[2]февраль!H68+[2]март!H68+[2]апрель!H68+[2]май!H68+[2]июнь!H68+[2]июль!H68+[2]август!H68+[2]сентябрь!H68+[2]октябрь!H68+[2]ноябрь!H68+[2]декабрь!H68</f>
        <v>0</v>
      </c>
      <c r="AJ65" s="84">
        <f>[2]январь!I68+[2]февраль!I68+[2]март!I68+[2]апрель!I68+[2]май!I68+[2]июнь!I68+[2]июль!I68+[2]август!I68+[2]сентябрь!I68+[2]октябрь!I68+[2]ноябрь!I68+[2]декабрь!I68</f>
        <v>0</v>
      </c>
      <c r="AK65" s="84"/>
      <c r="AL65" s="84"/>
    </row>
    <row r="66" spans="1:41" ht="25.5" x14ac:dyDescent="0.25">
      <c r="A66" s="22" t="s">
        <v>137</v>
      </c>
      <c r="B66" s="48" t="s">
        <v>372</v>
      </c>
      <c r="C66" s="16" t="s">
        <v>303</v>
      </c>
      <c r="D66" s="24">
        <v>50727</v>
      </c>
      <c r="E66" s="17">
        <f>[2]январь!I69+[2]февраль!I69+[2]март!I69+[2]апрель!I69+[2]май!I69+[2]июнь!I69+[2]июль!I69+[2]август!I69+[2]сентябрь!I69+[2]октябрь!I69+[2]ноябрь!I69+[2]декабрь!I69</f>
        <v>49533.784</v>
      </c>
      <c r="F66" s="11">
        <f t="shared" si="0"/>
        <v>97.647769432452151</v>
      </c>
      <c r="G66" s="48"/>
      <c r="H66" s="12">
        <f t="shared" si="1"/>
        <v>15991</v>
      </c>
      <c r="I66" s="23">
        <v>513</v>
      </c>
      <c r="J66" s="23">
        <v>15478</v>
      </c>
      <c r="K66" s="12">
        <f t="shared" si="2"/>
        <v>15988</v>
      </c>
      <c r="L66" s="23">
        <v>511</v>
      </c>
      <c r="M66" s="23">
        <v>15477</v>
      </c>
      <c r="N66" s="87">
        <v>1175.1607130428356</v>
      </c>
      <c r="O66" s="87"/>
      <c r="P66" s="87"/>
      <c r="Q66" s="87"/>
      <c r="R66" s="87"/>
      <c r="S66" s="87"/>
      <c r="T66" s="87"/>
      <c r="U66" s="87"/>
      <c r="V66" s="87"/>
      <c r="W66" s="87"/>
      <c r="X66" s="87"/>
      <c r="Y66" s="88"/>
      <c r="Z66" s="88"/>
      <c r="AA66" s="88"/>
      <c r="AB66" s="88" t="e">
        <f>#REF!/#REF!*100</f>
        <v>#REF!</v>
      </c>
      <c r="AC66" s="88" t="e">
        <f>D66/#REF!*100</f>
        <v>#REF!</v>
      </c>
      <c r="AD66" s="88"/>
      <c r="AE66" s="88"/>
      <c r="AF66" s="88"/>
      <c r="AG66" s="88"/>
      <c r="AH66" s="84">
        <f>[2]январь!G69+[2]февраль!G69+[2]март!G69+[2]апрель!G69+[2]май!G69+[2]июнь!G69+[2]июль!G69+[2]август!G69+[2]сентябрь!G69+[2]октябрь!G69+[2]ноябрь!G69+[2]декабрь!G69</f>
        <v>51345.345999999998</v>
      </c>
      <c r="AI66" s="84">
        <f>[2]январь!H69+[2]февраль!H69+[2]март!H69+[2]апрель!H69+[2]май!H69+[2]июнь!H69+[2]июль!H69+[2]август!H69+[2]сентябрь!H69+[2]октябрь!H69+[2]ноябрь!H69+[2]декабрь!H69</f>
        <v>1811.5619999999997</v>
      </c>
      <c r="AJ66" s="84">
        <f>[2]январь!I69+[2]февраль!I69+[2]март!I69+[2]апрель!I69+[2]май!I69+[2]июнь!I69+[2]июль!I69+[2]август!I69+[2]сентябрь!I69+[2]октябрь!I69+[2]ноябрь!I69+[2]декабрь!I69</f>
        <v>49533.784</v>
      </c>
      <c r="AK66" s="84"/>
      <c r="AL66" s="84"/>
    </row>
    <row r="67" spans="1:41" x14ac:dyDescent="0.25">
      <c r="A67" s="22" t="s">
        <v>139</v>
      </c>
      <c r="B67" s="48" t="s">
        <v>373</v>
      </c>
      <c r="C67" s="16" t="s">
        <v>303</v>
      </c>
      <c r="D67" s="24">
        <v>64956</v>
      </c>
      <c r="E67" s="17">
        <f>[2]январь!I70+[2]февраль!I70+[2]март!I70+[2]апрель!I70+[2]май!I70+[2]июнь!I70+[2]июль!I70+[2]август!I70+[2]сентябрь!I70+[2]октябрь!I70+[2]ноябрь!I70+[2]декабрь!I70</f>
        <v>66627.199999999997</v>
      </c>
      <c r="F67" s="11">
        <f t="shared" si="0"/>
        <v>102.57281852330809</v>
      </c>
      <c r="G67" s="48"/>
      <c r="H67" s="12">
        <f t="shared" si="1"/>
        <v>16143</v>
      </c>
      <c r="I67" s="23">
        <v>1003</v>
      </c>
      <c r="J67" s="23">
        <v>15140</v>
      </c>
      <c r="K67" s="12">
        <f t="shared" si="2"/>
        <v>16141</v>
      </c>
      <c r="L67" s="23">
        <v>1001</v>
      </c>
      <c r="M67" s="23">
        <v>15140</v>
      </c>
      <c r="N67" s="87">
        <v>1504.7950652790512</v>
      </c>
      <c r="O67" s="87"/>
      <c r="P67" s="87"/>
      <c r="Q67" s="87"/>
      <c r="R67" s="87"/>
      <c r="S67" s="87"/>
      <c r="T67" s="87"/>
      <c r="U67" s="87"/>
      <c r="V67" s="87"/>
      <c r="W67" s="87"/>
      <c r="X67" s="87"/>
      <c r="Y67" s="88"/>
      <c r="Z67" s="88"/>
      <c r="AA67" s="88"/>
      <c r="AB67" s="88" t="e">
        <f>#REF!/#REF!*100</f>
        <v>#REF!</v>
      </c>
      <c r="AC67" s="88" t="e">
        <f>D67/#REF!*100</f>
        <v>#REF!</v>
      </c>
      <c r="AD67" s="88"/>
      <c r="AE67" s="88"/>
      <c r="AF67" s="88"/>
      <c r="AG67" s="88"/>
      <c r="AH67" s="84">
        <f>[2]январь!G70+[2]февраль!G70+[2]март!G70+[2]апрель!G70+[2]май!G70+[2]июнь!G70+[2]июль!G70+[2]август!G70+[2]сентябрь!G70+[2]октябрь!G70+[2]ноябрь!G70+[2]декабрь!G70</f>
        <v>75043.032999999996</v>
      </c>
      <c r="AI67" s="84">
        <f>[2]январь!H70+[2]февраль!H70+[2]март!H70+[2]апрель!H70+[2]май!H70+[2]июнь!H70+[2]июль!H70+[2]август!H70+[2]сентябрь!H70+[2]октябрь!H70+[2]ноябрь!H70+[2]декабрь!H70</f>
        <v>8415.8330000000005</v>
      </c>
      <c r="AJ67" s="84">
        <f>[2]январь!I70+[2]февраль!I70+[2]март!I70+[2]апрель!I70+[2]май!I70+[2]июнь!I70+[2]июль!I70+[2]август!I70+[2]сентябрь!I70+[2]октябрь!I70+[2]ноябрь!I70+[2]декабрь!I70</f>
        <v>66627.199999999997</v>
      </c>
      <c r="AK67" s="84"/>
      <c r="AL67" s="84"/>
    </row>
    <row r="68" spans="1:41" x14ac:dyDescent="0.25">
      <c r="A68" s="22" t="s">
        <v>141</v>
      </c>
      <c r="B68" s="48" t="s">
        <v>374</v>
      </c>
      <c r="C68" s="16" t="s">
        <v>303</v>
      </c>
      <c r="D68" s="24">
        <v>696</v>
      </c>
      <c r="E68" s="17">
        <f>[2]январь!I71+[2]февраль!I71+[2]март!I71+[2]апрель!I71+[2]май!I71+[2]июнь!I71+[2]июль!I71+[2]август!I71+[2]сентябрь!I71+[2]октябрь!I71+[2]ноябрь!I71+[2]декабрь!I71</f>
        <v>757.90599999999995</v>
      </c>
      <c r="F68" s="11">
        <f t="shared" si="0"/>
        <v>108.89454022988505</v>
      </c>
      <c r="G68" s="48"/>
      <c r="H68" s="12">
        <f t="shared" si="1"/>
        <v>4714</v>
      </c>
      <c r="I68" s="23">
        <v>1175</v>
      </c>
      <c r="J68" s="23">
        <v>3539</v>
      </c>
      <c r="K68" s="12">
        <f t="shared" si="2"/>
        <v>4713</v>
      </c>
      <c r="L68" s="23">
        <v>1176</v>
      </c>
      <c r="M68" s="23">
        <v>3537</v>
      </c>
      <c r="N68" s="87">
        <v>16.123797115496945</v>
      </c>
      <c r="O68" s="87"/>
      <c r="P68" s="87"/>
      <c r="Q68" s="87"/>
      <c r="R68" s="87"/>
      <c r="S68" s="87"/>
      <c r="T68" s="87"/>
      <c r="U68" s="87"/>
      <c r="V68" s="87"/>
      <c r="W68" s="87"/>
      <c r="X68" s="87"/>
      <c r="Y68" s="88"/>
      <c r="Z68" s="88"/>
      <c r="AA68" s="88"/>
      <c r="AB68" s="88" t="e">
        <f>#REF!/#REF!*100</f>
        <v>#REF!</v>
      </c>
      <c r="AC68" s="88" t="e">
        <f>D68/#REF!*100</f>
        <v>#REF!</v>
      </c>
      <c r="AD68" s="88"/>
      <c r="AE68" s="88"/>
      <c r="AF68" s="88"/>
      <c r="AG68" s="88"/>
      <c r="AH68" s="84">
        <f>[2]январь!G71+[2]февраль!G71+[2]март!G71+[2]апрель!G71+[2]май!G71+[2]июнь!G71+[2]июль!G71+[2]август!G71+[2]сентябрь!G71+[2]октябрь!G71+[2]ноябрь!G71+[2]декабрь!G71</f>
        <v>1122.098</v>
      </c>
      <c r="AI68" s="84">
        <f>[2]январь!H71+[2]февраль!H71+[2]март!H71+[2]апрель!H71+[2]май!H71+[2]июнь!H71+[2]июль!H71+[2]август!H71+[2]сентябрь!H71+[2]октябрь!H71+[2]ноябрь!H71+[2]декабрь!H71</f>
        <v>364.19200000000001</v>
      </c>
      <c r="AJ68" s="84">
        <f>[2]январь!I71+[2]февраль!I71+[2]март!I71+[2]апрель!I71+[2]май!I71+[2]июнь!I71+[2]июль!I71+[2]август!I71+[2]сентябрь!I71+[2]октябрь!I71+[2]ноябрь!I71+[2]декабрь!I71</f>
        <v>757.90599999999995</v>
      </c>
      <c r="AK68" s="84"/>
      <c r="AL68" s="84"/>
    </row>
    <row r="69" spans="1:41" x14ac:dyDescent="0.25">
      <c r="A69" s="22" t="s">
        <v>143</v>
      </c>
      <c r="B69" s="48" t="s">
        <v>375</v>
      </c>
      <c r="C69" s="16" t="s">
        <v>303</v>
      </c>
      <c r="D69" s="24">
        <v>647</v>
      </c>
      <c r="E69" s="17">
        <f>[2]январь!I72+[2]февраль!I72+[2]март!I72+[2]апрель!I72+[2]май!I72+[2]июнь!I72+[2]июль!I72+[2]август!I72+[2]сентябрь!I72+[2]октябрь!I72+[2]ноябрь!I72+[2]декабрь!I72</f>
        <v>782.65999999999985</v>
      </c>
      <c r="F69" s="11">
        <f t="shared" si="0"/>
        <v>120.96754250386397</v>
      </c>
      <c r="G69" s="48"/>
      <c r="H69" s="12">
        <f t="shared" si="1"/>
        <v>316</v>
      </c>
      <c r="I69" s="23">
        <v>228</v>
      </c>
      <c r="J69" s="23">
        <v>88</v>
      </c>
      <c r="K69" s="12">
        <f t="shared" si="2"/>
        <v>314</v>
      </c>
      <c r="L69" s="23">
        <v>226</v>
      </c>
      <c r="M69" s="23">
        <v>88</v>
      </c>
      <c r="N69" s="87">
        <v>14.988644732365696</v>
      </c>
      <c r="O69" s="87"/>
      <c r="P69" s="87"/>
      <c r="Q69" s="87"/>
      <c r="R69" s="87"/>
      <c r="S69" s="87"/>
      <c r="T69" s="87"/>
      <c r="U69" s="87"/>
      <c r="V69" s="87"/>
      <c r="W69" s="87"/>
      <c r="X69" s="87"/>
      <c r="Y69" s="88"/>
      <c r="Z69" s="88"/>
      <c r="AA69" s="88"/>
      <c r="AB69" s="88" t="e">
        <f>#REF!/#REF!*100</f>
        <v>#REF!</v>
      </c>
      <c r="AC69" s="88" t="e">
        <f>D69/#REF!*100</f>
        <v>#REF!</v>
      </c>
      <c r="AD69" s="88"/>
      <c r="AE69" s="88"/>
      <c r="AF69" s="88"/>
      <c r="AG69" s="88"/>
      <c r="AH69" s="84">
        <f>[2]январь!G72+[2]февраль!G72+[2]март!G72+[2]апрель!G72+[2]май!G72+[2]июнь!G72+[2]июль!G72+[2]август!G72+[2]сентябрь!G72+[2]октябрь!G72+[2]ноябрь!G72+[2]декабрь!G72</f>
        <v>2451.7160000000003</v>
      </c>
      <c r="AI69" s="84">
        <f>[2]январь!H72+[2]февраль!H72+[2]март!H72+[2]апрель!H72+[2]май!H72+[2]июнь!H72+[2]июль!H72+[2]август!H72+[2]сентябрь!H72+[2]октябрь!H72+[2]ноябрь!H72+[2]декабрь!H72</f>
        <v>1669.0559999999998</v>
      </c>
      <c r="AJ69" s="84">
        <f>[2]январь!I72+[2]февраль!I72+[2]март!I72+[2]апрель!I72+[2]май!I72+[2]июнь!I72+[2]июль!I72+[2]август!I72+[2]сентябрь!I72+[2]октябрь!I72+[2]ноябрь!I72+[2]декабрь!I72</f>
        <v>782.65999999999985</v>
      </c>
      <c r="AK69" s="84"/>
      <c r="AL69" s="84"/>
    </row>
    <row r="70" spans="1:41" ht="25.5" x14ac:dyDescent="0.25">
      <c r="A70" s="22" t="s">
        <v>145</v>
      </c>
      <c r="B70" s="48" t="s">
        <v>376</v>
      </c>
      <c r="C70" s="16" t="s">
        <v>303</v>
      </c>
      <c r="D70" s="24">
        <v>0</v>
      </c>
      <c r="E70" s="17">
        <f>[2]январь!I73+[2]февраль!I73+[2]март!I73+[2]апрель!I73+[2]май!I73+[2]июнь!I73+[2]июль!I73+[2]август!I73+[2]сентябрь!I73+[2]октябрь!I73+[2]ноябрь!I73+[2]декабрь!I73</f>
        <v>0</v>
      </c>
      <c r="F70" s="11"/>
      <c r="G70" s="48"/>
      <c r="H70" s="12">
        <f t="shared" si="1"/>
        <v>467</v>
      </c>
      <c r="I70" s="23">
        <v>467</v>
      </c>
      <c r="J70" s="23">
        <v>0</v>
      </c>
      <c r="K70" s="12">
        <f t="shared" si="2"/>
        <v>468</v>
      </c>
      <c r="L70" s="23">
        <v>468</v>
      </c>
      <c r="M70" s="23">
        <v>0</v>
      </c>
      <c r="N70" s="87">
        <v>0</v>
      </c>
      <c r="O70" s="87"/>
      <c r="P70" s="87"/>
      <c r="Q70" s="87"/>
      <c r="R70" s="87"/>
      <c r="S70" s="87"/>
      <c r="T70" s="87"/>
      <c r="U70" s="87"/>
      <c r="V70" s="87"/>
      <c r="W70" s="87"/>
      <c r="X70" s="87"/>
      <c r="Y70" s="88"/>
      <c r="Z70" s="88"/>
      <c r="AA70" s="88"/>
      <c r="AB70" s="88" t="e">
        <f>#REF!/#REF!*100</f>
        <v>#REF!</v>
      </c>
      <c r="AC70" s="88" t="e">
        <f>D70/#REF!*100</f>
        <v>#REF!</v>
      </c>
      <c r="AD70" s="88"/>
      <c r="AE70" s="88"/>
      <c r="AF70" s="88"/>
      <c r="AG70" s="88"/>
      <c r="AH70" s="84">
        <f>[2]январь!G73+[2]февраль!G73+[2]март!G73+[2]апрель!G73+[2]май!G73+[2]июнь!G73+[2]июль!G73+[2]август!G73+[2]сентябрь!G73+[2]октябрь!G73+[2]ноябрь!G73+[2]декабрь!G73</f>
        <v>3408.7069999999999</v>
      </c>
      <c r="AI70" s="84">
        <f>[2]январь!H73+[2]февраль!H73+[2]март!H73+[2]апрель!H73+[2]май!H73+[2]июнь!H73+[2]июль!H73+[2]август!H73+[2]сентябрь!H73+[2]октябрь!H73+[2]ноябрь!H73+[2]декабрь!H73</f>
        <v>3408.7069999999999</v>
      </c>
      <c r="AJ70" s="84">
        <f>[2]январь!I73+[2]февраль!I73+[2]март!I73+[2]апрель!I73+[2]май!I73+[2]июнь!I73+[2]июль!I73+[2]август!I73+[2]сентябрь!I73+[2]октябрь!I73+[2]ноябрь!I73+[2]декабрь!I73</f>
        <v>0</v>
      </c>
      <c r="AK70" s="84"/>
      <c r="AL70" s="84"/>
    </row>
    <row r="71" spans="1:41" x14ac:dyDescent="0.25">
      <c r="A71" s="22" t="s">
        <v>147</v>
      </c>
      <c r="B71" s="48" t="s">
        <v>377</v>
      </c>
      <c r="C71" s="16" t="s">
        <v>303</v>
      </c>
      <c r="D71" s="24">
        <v>0</v>
      </c>
      <c r="E71" s="17">
        <f>[2]январь!I74+[2]февраль!I74+[2]март!I74+[2]апрель!I74+[2]май!I74+[2]июнь!I74+[2]июль!I74+[2]август!I74+[2]сентябрь!I74+[2]октябрь!I74+[2]ноябрь!I74+[2]декабрь!I74</f>
        <v>0</v>
      </c>
      <c r="F71" s="11"/>
      <c r="G71" s="48"/>
      <c r="H71" s="12">
        <f t="shared" si="1"/>
        <v>0</v>
      </c>
      <c r="I71" s="23">
        <v>0</v>
      </c>
      <c r="J71" s="23">
        <v>0</v>
      </c>
      <c r="K71" s="12">
        <f t="shared" si="2"/>
        <v>0</v>
      </c>
      <c r="L71" s="23">
        <v>0</v>
      </c>
      <c r="M71" s="23">
        <v>0</v>
      </c>
      <c r="N71" s="87">
        <v>0</v>
      </c>
      <c r="O71" s="87"/>
      <c r="P71" s="87"/>
      <c r="Q71" s="87"/>
      <c r="R71" s="87"/>
      <c r="S71" s="87"/>
      <c r="T71" s="87"/>
      <c r="U71" s="87"/>
      <c r="V71" s="87"/>
      <c r="W71" s="87"/>
      <c r="X71" s="87"/>
      <c r="Y71" s="88"/>
      <c r="Z71" s="88"/>
      <c r="AA71" s="88"/>
      <c r="AB71" s="88" t="e">
        <f>#REF!/#REF!*100</f>
        <v>#REF!</v>
      </c>
      <c r="AC71" s="88" t="e">
        <f>D71/#REF!*100</f>
        <v>#REF!</v>
      </c>
      <c r="AD71" s="88"/>
      <c r="AE71" s="88"/>
      <c r="AF71" s="88"/>
      <c r="AG71" s="88"/>
      <c r="AH71" s="84">
        <f>[2]январь!G74+[2]февраль!G74+[2]март!G74+[2]апрель!G74+[2]май!G74+[2]июнь!G74+[2]июль!G74+[2]август!G74+[2]сентябрь!G74+[2]октябрь!G74+[2]ноябрь!G74+[2]декабрь!G74</f>
        <v>0</v>
      </c>
      <c r="AI71" s="84">
        <f>[2]январь!H74+[2]февраль!H74+[2]март!H74+[2]апрель!H74+[2]май!H74+[2]июнь!H74+[2]июль!H74+[2]август!H74+[2]сентябрь!H74+[2]октябрь!H74+[2]ноябрь!H74+[2]декабрь!H74</f>
        <v>0</v>
      </c>
      <c r="AJ71" s="84">
        <f>[2]январь!I74+[2]февраль!I74+[2]март!I74+[2]апрель!I74+[2]май!I74+[2]июнь!I74+[2]июль!I74+[2]август!I74+[2]сентябрь!I74+[2]октябрь!I74+[2]ноябрь!I74+[2]декабрь!I74</f>
        <v>0</v>
      </c>
      <c r="AK71" s="84"/>
      <c r="AL71" s="84"/>
    </row>
    <row r="72" spans="1:41" x14ac:dyDescent="0.25">
      <c r="A72" s="14" t="s">
        <v>149</v>
      </c>
      <c r="B72" s="48" t="s">
        <v>329</v>
      </c>
      <c r="C72" s="16" t="s">
        <v>303</v>
      </c>
      <c r="D72" s="11">
        <f>D74+D75+D76+D77+D78+D79+D80+D81+D82+D83+D84+D85</f>
        <v>18672</v>
      </c>
      <c r="E72" s="11">
        <f>E74+E75+E76+E77+E78+E79+E80+E81+E82+E83+E84+E85</f>
        <v>20839.073</v>
      </c>
      <c r="F72" s="11">
        <f t="shared" ref="F72:F134" si="4">E72/D72*100</f>
        <v>111.60600364181663</v>
      </c>
      <c r="G72" s="48"/>
      <c r="H72" s="12" t="e">
        <f t="shared" si="1"/>
        <v>#REF!</v>
      </c>
      <c r="I72" s="28" t="e">
        <f>I74+I75+I76+I77+#REF!+I78+#REF!+I79+I80+#REF!+I81+I82</f>
        <v>#REF!</v>
      </c>
      <c r="J72" s="28" t="e">
        <f>J74+J75+J76+J77+#REF!+J78+#REF!+J79+J80+#REF!+J81+J82</f>
        <v>#REF!</v>
      </c>
      <c r="K72" s="12" t="e">
        <f t="shared" si="2"/>
        <v>#REF!</v>
      </c>
      <c r="L72" s="28" t="e">
        <f>L74+L75+L76+L77+#REF!+L78+#REF!+L79+L80+#REF!+L81+L82</f>
        <v>#REF!</v>
      </c>
      <c r="M72" s="28" t="e">
        <f>M74+M75+M76+M77+#REF!+M78+#REF!+M79+M80+#REF!+M81+M82</f>
        <v>#REF!</v>
      </c>
      <c r="N72" s="93">
        <v>432.56255709850427</v>
      </c>
      <c r="O72" s="93"/>
      <c r="P72" s="93"/>
      <c r="Q72" s="93"/>
      <c r="R72" s="93"/>
      <c r="S72" s="93"/>
      <c r="T72" s="93"/>
      <c r="U72" s="93"/>
      <c r="V72" s="93"/>
      <c r="W72" s="93"/>
      <c r="X72" s="93"/>
      <c r="Y72" s="93"/>
      <c r="Z72" s="93"/>
      <c r="AA72" s="93"/>
      <c r="AB72" s="88" t="e">
        <f>#REF!/#REF!*100</f>
        <v>#REF!</v>
      </c>
      <c r="AC72" s="88" t="e">
        <f>D72/#REF!*100</f>
        <v>#REF!</v>
      </c>
      <c r="AD72" s="93"/>
      <c r="AE72" s="93"/>
      <c r="AF72" s="93"/>
      <c r="AG72" s="93"/>
      <c r="AH72" s="84">
        <f>[2]январь!G75+[2]февраль!G75+[2]март!G75+[2]апрель!G75+[2]май!G75+[2]июнь!G75+[2]июль!G75+[2]август!G75+[2]сентябрь!G75+[2]октябрь!G75+[2]ноябрь!G75+[2]декабрь!G75</f>
        <v>40705.357000000004</v>
      </c>
      <c r="AI72" s="84">
        <f>[2]январь!H75+[2]февраль!H75+[2]март!H75+[2]апрель!H75+[2]май!H75+[2]июнь!H75+[2]июль!H75+[2]август!H75+[2]сентябрь!H75+[2]октябрь!H75+[2]ноябрь!H75+[2]декабрь!H75</f>
        <v>19866.284</v>
      </c>
      <c r="AJ72" s="84">
        <f>[2]январь!I75+[2]февраль!I75+[2]март!I75+[2]апрель!I75+[2]май!I75+[2]июнь!I75+[2]июль!I75+[2]август!I75+[2]сентябрь!I75+[2]октябрь!I75+[2]ноябрь!I75+[2]декабрь!I75</f>
        <v>20839.073000000004</v>
      </c>
      <c r="AK72" s="84"/>
      <c r="AL72" s="84"/>
    </row>
    <row r="73" spans="1:41" x14ac:dyDescent="0.25">
      <c r="A73" s="14"/>
      <c r="B73" s="15" t="s">
        <v>305</v>
      </c>
      <c r="C73" s="16" t="s">
        <v>303</v>
      </c>
      <c r="D73" s="17"/>
      <c r="E73" s="18"/>
      <c r="F73" s="11"/>
      <c r="G73" s="48"/>
      <c r="H73" s="12"/>
      <c r="I73" s="19"/>
      <c r="J73" s="19"/>
      <c r="K73" s="12"/>
      <c r="L73" s="19"/>
      <c r="M73" s="19"/>
      <c r="N73" s="85">
        <v>0</v>
      </c>
      <c r="O73" s="85"/>
      <c r="P73" s="85"/>
      <c r="Q73" s="85"/>
      <c r="R73" s="85"/>
      <c r="S73" s="85"/>
      <c r="T73" s="85"/>
      <c r="U73" s="85"/>
      <c r="V73" s="85"/>
      <c r="W73" s="85"/>
      <c r="X73" s="85"/>
      <c r="Y73" s="85"/>
      <c r="Z73" s="85"/>
      <c r="AA73" s="85"/>
      <c r="AB73" s="88" t="e">
        <f>#REF!/#REF!*100</f>
        <v>#REF!</v>
      </c>
      <c r="AC73" s="88" t="e">
        <f>D73/#REF!*100</f>
        <v>#REF!</v>
      </c>
      <c r="AD73" s="85"/>
      <c r="AE73" s="85"/>
      <c r="AF73" s="85"/>
      <c r="AG73" s="85"/>
      <c r="AH73" s="84">
        <f>[2]январь!G76+[2]февраль!G76+[2]март!G76+[2]апрель!G76+[2]май!G76+[2]июнь!G76+[2]июль!G76+[2]август!G76+[2]сентябрь!G76+[2]октябрь!G76+[2]ноябрь!G76+[2]декабрь!G76</f>
        <v>0</v>
      </c>
      <c r="AI73" s="84">
        <f>[2]январь!H76+[2]февраль!H76+[2]март!H76+[2]апрель!H76+[2]май!H76+[2]июнь!H76+[2]июль!H76+[2]август!H76+[2]сентябрь!H76+[2]октябрь!H76+[2]ноябрь!H76+[2]декабрь!H76</f>
        <v>0</v>
      </c>
      <c r="AJ73" s="84">
        <f>[2]январь!I76+[2]февраль!I76+[2]март!I76+[2]апрель!I76+[2]май!I76+[2]июнь!I76+[2]июль!I76+[2]август!I76+[2]сентябрь!I76+[2]октябрь!I76+[2]ноябрь!I76+[2]декабрь!I76</f>
        <v>0</v>
      </c>
      <c r="AK73" s="84"/>
      <c r="AL73" s="84"/>
    </row>
    <row r="74" spans="1:41" x14ac:dyDescent="0.25">
      <c r="A74" s="22" t="s">
        <v>151</v>
      </c>
      <c r="B74" s="48" t="s">
        <v>348</v>
      </c>
      <c r="C74" s="16" t="s">
        <v>303</v>
      </c>
      <c r="D74" s="24">
        <v>0</v>
      </c>
      <c r="E74" s="17">
        <f>[2]январь!I77+[2]февраль!I77+[2]март!I77+[2]апрель!I77+[2]май!I77+[2]июнь!I77+[2]июль!I77+[2]август!I77+[2]сентябрь!I77+[2]октябрь!I77+[2]ноябрь!I77+[2]декабрь!I77</f>
        <v>0</v>
      </c>
      <c r="F74" s="11"/>
      <c r="G74" s="48"/>
      <c r="H74" s="12">
        <f t="shared" si="1"/>
        <v>0</v>
      </c>
      <c r="I74" s="23">
        <v>0</v>
      </c>
      <c r="J74" s="23">
        <v>0</v>
      </c>
      <c r="K74" s="12">
        <f t="shared" si="2"/>
        <v>0</v>
      </c>
      <c r="L74" s="23">
        <v>0</v>
      </c>
      <c r="M74" s="23">
        <v>0</v>
      </c>
      <c r="N74" s="87">
        <v>0</v>
      </c>
      <c r="O74" s="87"/>
      <c r="P74" s="87"/>
      <c r="Q74" s="87"/>
      <c r="R74" s="87"/>
      <c r="S74" s="87"/>
      <c r="T74" s="87"/>
      <c r="U74" s="87"/>
      <c r="V74" s="87"/>
      <c r="W74" s="87"/>
      <c r="X74" s="87"/>
      <c r="Y74" s="88"/>
      <c r="Z74" s="88"/>
      <c r="AA74" s="88"/>
      <c r="AB74" s="88" t="e">
        <f>#REF!/#REF!*100</f>
        <v>#REF!</v>
      </c>
      <c r="AC74" s="88" t="e">
        <f>D74/#REF!*100</f>
        <v>#REF!</v>
      </c>
      <c r="AD74" s="88"/>
      <c r="AE74" s="88"/>
      <c r="AF74" s="88"/>
      <c r="AG74" s="88"/>
      <c r="AH74" s="84">
        <f>[2]январь!G77+[2]февраль!G77+[2]март!G77+[2]апрель!G77+[2]май!G77+[2]июнь!G77+[2]июль!G77+[2]август!G77+[2]сентябрь!G77+[2]октябрь!G77+[2]ноябрь!G77+[2]декабрь!G77</f>
        <v>0</v>
      </c>
      <c r="AI74" s="84">
        <f>[2]январь!H77+[2]февраль!H77+[2]март!H77+[2]апрель!H77+[2]май!H77+[2]июнь!H77+[2]июль!H77+[2]август!H77+[2]сентябрь!H77+[2]октябрь!H77+[2]ноябрь!H77+[2]декабрь!H77</f>
        <v>0</v>
      </c>
      <c r="AJ74" s="84">
        <f>[2]январь!I77+[2]февраль!I77+[2]март!I77+[2]апрель!I77+[2]май!I77+[2]июнь!I77+[2]июль!I77+[2]август!I77+[2]сентябрь!I77+[2]октябрь!I77+[2]ноябрь!I77+[2]декабрь!I77</f>
        <v>0</v>
      </c>
      <c r="AK74" s="84"/>
      <c r="AL74" s="84"/>
    </row>
    <row r="75" spans="1:41" ht="76.5" x14ac:dyDescent="0.25">
      <c r="A75" s="22" t="s">
        <v>152</v>
      </c>
      <c r="B75" s="48" t="s">
        <v>378</v>
      </c>
      <c r="C75" s="16" t="s">
        <v>303</v>
      </c>
      <c r="D75" s="24">
        <v>1043</v>
      </c>
      <c r="E75" s="17">
        <f>[2]январь!I78+[2]февраль!I78+[2]март!I78+[2]апрель!I78+[2]май!I78+[2]июнь!I78+[2]июль!I78+[2]август!I78+[2]сентябрь!I78+[2]октябрь!I78+[2]ноябрь!I78+[2]декабрь!I78</f>
        <v>1139.3230000000001</v>
      </c>
      <c r="F75" s="11">
        <f t="shared" si="4"/>
        <v>109.23518696069033</v>
      </c>
      <c r="G75" s="48" t="s">
        <v>379</v>
      </c>
      <c r="H75" s="12">
        <f t="shared" si="1"/>
        <v>1456</v>
      </c>
      <c r="I75" s="23">
        <v>772</v>
      </c>
      <c r="J75" s="23">
        <v>684</v>
      </c>
      <c r="K75" s="12">
        <f t="shared" si="2"/>
        <v>1457</v>
      </c>
      <c r="L75" s="23">
        <v>772</v>
      </c>
      <c r="M75" s="23">
        <v>685</v>
      </c>
      <c r="N75" s="87">
        <v>24.162529298079473</v>
      </c>
      <c r="O75" s="87"/>
      <c r="P75" s="87"/>
      <c r="Q75" s="87"/>
      <c r="R75" s="87"/>
      <c r="S75" s="87"/>
      <c r="T75" s="87"/>
      <c r="U75" s="87"/>
      <c r="V75" s="87"/>
      <c r="W75" s="87"/>
      <c r="X75" s="87"/>
      <c r="Y75" s="89"/>
      <c r="Z75" s="89"/>
      <c r="AA75" s="89"/>
      <c r="AB75" s="88" t="e">
        <f>#REF!/#REF!*100</f>
        <v>#REF!</v>
      </c>
      <c r="AC75" s="88" t="e">
        <f>D75/#REF!*100</f>
        <v>#REF!</v>
      </c>
      <c r="AD75" s="89"/>
      <c r="AE75" s="89"/>
      <c r="AF75" s="89"/>
      <c r="AG75" s="99" t="s">
        <v>380</v>
      </c>
      <c r="AH75" s="84">
        <f>[2]январь!G78+[2]февраль!G78+[2]март!G78+[2]апрель!G78+[2]май!G78+[2]июнь!G78+[2]июль!G78+[2]август!G78+[2]сентябрь!G78+[2]октябрь!G78+[2]ноябрь!G78+[2]декабрь!G78</f>
        <v>2532.0889999999999</v>
      </c>
      <c r="AI75" s="84">
        <f>[2]январь!H78+[2]февраль!H78+[2]март!H78+[2]апрель!H78+[2]май!H78+[2]июнь!H78+[2]июль!H78+[2]август!H78+[2]сентябрь!H78+[2]октябрь!H78+[2]ноябрь!H78+[2]декабрь!H78</f>
        <v>1392.7660000000001</v>
      </c>
      <c r="AJ75" s="84">
        <f>[2]январь!I78+[2]февраль!I78+[2]март!I78+[2]апрель!I78+[2]май!I78+[2]июнь!I78+[2]июль!I78+[2]август!I78+[2]сентябрь!I78+[2]октябрь!I78+[2]ноябрь!I78+[2]декабрь!I78</f>
        <v>1139.3230000000001</v>
      </c>
      <c r="AK75" s="84"/>
      <c r="AL75" s="84"/>
      <c r="AM75" s="100" t="s">
        <v>381</v>
      </c>
      <c r="AN75" s="100"/>
      <c r="AO75" s="100"/>
    </row>
    <row r="76" spans="1:41" ht="63.75" x14ac:dyDescent="0.25">
      <c r="A76" s="22" t="s">
        <v>155</v>
      </c>
      <c r="B76" s="48" t="s">
        <v>382</v>
      </c>
      <c r="C76" s="16" t="s">
        <v>303</v>
      </c>
      <c r="D76" s="24">
        <v>2047</v>
      </c>
      <c r="E76" s="17">
        <f>[2]январь!I79+[2]февраль!I79+[2]март!I79+[2]апрель!I79+[2]май!I79+[2]июнь!I79+[2]июль!I79+[2]август!I79+[2]сентябрь!I79+[2]октябрь!I79+[2]ноябрь!I79+[2]декабрь!I79</f>
        <v>2276.8380000000002</v>
      </c>
      <c r="F76" s="11">
        <f t="shared" si="4"/>
        <v>111.22804103566195</v>
      </c>
      <c r="G76" s="48" t="s">
        <v>383</v>
      </c>
      <c r="H76" s="12">
        <f t="shared" ref="H76:H136" si="5">I76+J76</f>
        <v>1185</v>
      </c>
      <c r="I76" s="23">
        <v>604</v>
      </c>
      <c r="J76" s="23">
        <v>581</v>
      </c>
      <c r="K76" s="12">
        <f t="shared" ref="K76:K136" si="6">L76+M76</f>
        <v>1187</v>
      </c>
      <c r="L76" s="23">
        <v>605</v>
      </c>
      <c r="M76" s="23">
        <v>582</v>
      </c>
      <c r="N76" s="87">
        <v>47.421569964687137</v>
      </c>
      <c r="O76" s="87" t="e">
        <f>#REF!/#REF!*100</f>
        <v>#REF!</v>
      </c>
      <c r="P76" s="87"/>
      <c r="Q76" s="87"/>
      <c r="R76" s="87"/>
      <c r="S76" s="87"/>
      <c r="T76" s="87"/>
      <c r="U76" s="87"/>
      <c r="V76" s="87"/>
      <c r="W76" s="87"/>
      <c r="X76" s="87"/>
      <c r="Y76" s="88"/>
      <c r="Z76" s="88"/>
      <c r="AA76" s="88"/>
      <c r="AB76" s="88" t="e">
        <f>#REF!/#REF!*100</f>
        <v>#REF!</v>
      </c>
      <c r="AC76" s="88" t="e">
        <f>D76/#REF!*100</f>
        <v>#REF!</v>
      </c>
      <c r="AD76" s="88"/>
      <c r="AE76" s="88"/>
      <c r="AF76" s="88"/>
      <c r="AG76" s="88"/>
      <c r="AH76" s="84">
        <f>[2]январь!G79+[2]февраль!G79+[2]март!G79+[2]апрель!G79+[2]май!G79+[2]июнь!G79+[2]июль!G79+[2]август!G79+[2]сентябрь!G79+[2]октябрь!G79+[2]ноябрь!G79+[2]декабрь!G79</f>
        <v>8041.7660000000014</v>
      </c>
      <c r="AI76" s="84">
        <f>[2]январь!H79+[2]февраль!H79+[2]март!H79+[2]апрель!H79+[2]май!H79+[2]июнь!H79+[2]июль!H79+[2]август!H79+[2]сентябрь!H79+[2]октябрь!H79+[2]ноябрь!H79+[2]декабрь!H79</f>
        <v>5764.9280000000008</v>
      </c>
      <c r="AJ76" s="84">
        <f>[2]январь!I79+[2]февраль!I79+[2]март!I79+[2]апрель!I79+[2]май!I79+[2]июнь!I79+[2]июль!I79+[2]август!I79+[2]сентябрь!I79+[2]октябрь!I79+[2]ноябрь!I79+[2]декабрь!I79</f>
        <v>2276.8380000000002</v>
      </c>
      <c r="AK76" s="84"/>
      <c r="AL76" s="84"/>
    </row>
    <row r="77" spans="1:41" ht="63.75" x14ac:dyDescent="0.25">
      <c r="A77" s="22" t="s">
        <v>158</v>
      </c>
      <c r="B77" s="48" t="s">
        <v>384</v>
      </c>
      <c r="C77" s="16" t="s">
        <v>303</v>
      </c>
      <c r="D77" s="24">
        <v>6375</v>
      </c>
      <c r="E77" s="17">
        <f>[2]январь!I80+[2]февраль!I80+[2]март!I80+[2]апрель!I80+[2]май!I80+[2]июнь!I80+[2]июль!I80+[2]август!I80+[2]сентябрь!I80+[2]октябрь!I80+[2]ноябрь!I80+[2]декабрь!I80</f>
        <v>6034.9749999999995</v>
      </c>
      <c r="F77" s="11">
        <f t="shared" si="4"/>
        <v>94.666274509803912</v>
      </c>
      <c r="G77" s="48" t="s">
        <v>385</v>
      </c>
      <c r="H77" s="12">
        <f t="shared" si="5"/>
        <v>1228</v>
      </c>
      <c r="I77" s="23">
        <v>651</v>
      </c>
      <c r="J77" s="23">
        <v>577</v>
      </c>
      <c r="K77" s="12">
        <f t="shared" si="6"/>
        <v>1229</v>
      </c>
      <c r="L77" s="23">
        <v>652</v>
      </c>
      <c r="M77" s="23">
        <v>577</v>
      </c>
      <c r="N77" s="87">
        <v>147.68564168289228</v>
      </c>
      <c r="O77" s="87"/>
      <c r="P77" s="87"/>
      <c r="Q77" s="87"/>
      <c r="R77" s="87"/>
      <c r="S77" s="87"/>
      <c r="T77" s="87"/>
      <c r="U77" s="87"/>
      <c r="V77" s="87"/>
      <c r="W77" s="87"/>
      <c r="X77" s="87"/>
      <c r="Y77" s="88"/>
      <c r="Z77" s="88"/>
      <c r="AA77" s="88"/>
      <c r="AB77" s="88" t="e">
        <f>#REF!/#REF!*100</f>
        <v>#REF!</v>
      </c>
      <c r="AC77" s="88" t="e">
        <f>D77/#REF!*100</f>
        <v>#REF!</v>
      </c>
      <c r="AD77" s="88"/>
      <c r="AE77" s="88"/>
      <c r="AF77" s="88"/>
      <c r="AG77" s="88"/>
      <c r="AH77" s="84">
        <f>[2]январь!G80+[2]февраль!G80+[2]март!G80+[2]апрель!G80+[2]май!G80+[2]июнь!G80+[2]июль!G80+[2]август!G80+[2]сентябрь!G80+[2]октябрь!G80+[2]ноябрь!G80+[2]декабрь!G80</f>
        <v>13951.352000000001</v>
      </c>
      <c r="AI77" s="84">
        <f>[2]январь!H80+[2]февраль!H80+[2]март!H80+[2]апрель!H80+[2]май!H80+[2]июнь!H80+[2]июль!H80+[2]август!H80+[2]сентябрь!H80+[2]октябрь!H80+[2]ноябрь!H80+[2]декабрь!H80</f>
        <v>7916.3769999999995</v>
      </c>
      <c r="AJ77" s="84">
        <f>[2]январь!I80+[2]февраль!I80+[2]март!I80+[2]апрель!I80+[2]май!I80+[2]июнь!I80+[2]июль!I80+[2]август!I80+[2]сентябрь!I80+[2]октябрь!I80+[2]ноябрь!I80+[2]декабрь!I80</f>
        <v>6034.9749999999995</v>
      </c>
      <c r="AK77" s="84"/>
      <c r="AL77" s="84"/>
    </row>
    <row r="78" spans="1:41" ht="51" x14ac:dyDescent="0.25">
      <c r="A78" s="22" t="s">
        <v>161</v>
      </c>
      <c r="B78" s="48" t="s">
        <v>386</v>
      </c>
      <c r="C78" s="16" t="s">
        <v>303</v>
      </c>
      <c r="D78" s="24">
        <v>129</v>
      </c>
      <c r="E78" s="17">
        <f>[2]январь!I81+[2]февраль!I81+[2]март!I81+[2]апрель!I81+[2]май!I81+[2]июнь!I81+[2]июль!I81+[2]август!I81+[2]сентябрь!I81+[2]октябрь!I81+[2]ноябрь!I81+[2]декабрь!I81</f>
        <v>227.01799999999997</v>
      </c>
      <c r="F78" s="11">
        <f t="shared" si="4"/>
        <v>175.98294573643409</v>
      </c>
      <c r="G78" s="48" t="s">
        <v>387</v>
      </c>
      <c r="H78" s="12">
        <f t="shared" si="5"/>
        <v>101</v>
      </c>
      <c r="I78" s="23">
        <v>55</v>
      </c>
      <c r="J78" s="23">
        <v>46</v>
      </c>
      <c r="K78" s="12">
        <f t="shared" si="6"/>
        <v>98</v>
      </c>
      <c r="L78" s="23">
        <v>53</v>
      </c>
      <c r="M78" s="23">
        <v>45</v>
      </c>
      <c r="N78" s="87">
        <v>2.9884623964067614</v>
      </c>
      <c r="O78" s="87"/>
      <c r="P78" s="87"/>
      <c r="Q78" s="87"/>
      <c r="R78" s="87"/>
      <c r="S78" s="87"/>
      <c r="T78" s="87"/>
      <c r="U78" s="87"/>
      <c r="V78" s="87"/>
      <c r="W78" s="87"/>
      <c r="X78" s="87"/>
      <c r="Y78" s="88"/>
      <c r="Z78" s="88"/>
      <c r="AA78" s="88"/>
      <c r="AB78" s="88" t="e">
        <f>#REF!/#REF!*100</f>
        <v>#REF!</v>
      </c>
      <c r="AC78" s="88" t="e">
        <f>D78/#REF!*100</f>
        <v>#REF!</v>
      </c>
      <c r="AD78" s="88"/>
      <c r="AE78" s="88"/>
      <c r="AF78" s="88"/>
      <c r="AG78" s="88"/>
      <c r="AH78" s="84">
        <f>[2]январь!G81+[2]февраль!G81+[2]март!G81+[2]апрель!G81+[2]май!G81+[2]июнь!G81+[2]июль!G81+[2]август!G81+[2]сентябрь!G81+[2]октябрь!G81+[2]ноябрь!G81+[2]декабрь!G81</f>
        <v>523.27</v>
      </c>
      <c r="AI78" s="84">
        <f>[2]январь!H81+[2]февраль!H81+[2]март!H81+[2]апрель!H81+[2]май!H81+[2]июнь!H81+[2]июль!H81+[2]август!H81+[2]сентябрь!H81+[2]октябрь!H81+[2]ноябрь!H81+[2]декабрь!H81</f>
        <v>296.25200000000001</v>
      </c>
      <c r="AJ78" s="84">
        <f>[2]январь!I81+[2]февраль!I81+[2]март!I81+[2]апрель!I81+[2]май!I81+[2]июнь!I81+[2]июль!I81+[2]август!I81+[2]сентябрь!I81+[2]октябрь!I81+[2]ноябрь!I81+[2]декабрь!I81</f>
        <v>227.01799999999997</v>
      </c>
      <c r="AK78" s="84"/>
      <c r="AL78" s="84"/>
    </row>
    <row r="79" spans="1:41" ht="25.5" x14ac:dyDescent="0.25">
      <c r="A79" s="22" t="s">
        <v>164</v>
      </c>
      <c r="B79" s="48" t="s">
        <v>388</v>
      </c>
      <c r="C79" s="16" t="s">
        <v>303</v>
      </c>
      <c r="D79" s="24">
        <v>125</v>
      </c>
      <c r="E79" s="17">
        <f>[2]январь!I82+[2]февраль!I82+[2]март!I82+[2]апрель!I82+[2]май!I82+[2]июнь!I82+[2]июль!I82+[2]август!I82+[2]сентябрь!I82+[2]октябрь!I82+[2]ноябрь!I82+[2]декабрь!I82</f>
        <v>2043.6759999999999</v>
      </c>
      <c r="F79" s="11">
        <f t="shared" si="4"/>
        <v>1634.9408000000001</v>
      </c>
      <c r="G79" s="48" t="s">
        <v>331</v>
      </c>
      <c r="H79" s="12">
        <f t="shared" si="5"/>
        <v>39</v>
      </c>
      <c r="I79" s="23">
        <v>21</v>
      </c>
      <c r="J79" s="23">
        <v>18</v>
      </c>
      <c r="K79" s="12">
        <f t="shared" si="6"/>
        <v>39</v>
      </c>
      <c r="L79" s="23">
        <v>20</v>
      </c>
      <c r="M79" s="23">
        <v>19</v>
      </c>
      <c r="N79" s="87">
        <v>2.8957968957429858</v>
      </c>
      <c r="O79" s="87"/>
      <c r="P79" s="87"/>
      <c r="Q79" s="87"/>
      <c r="R79" s="87"/>
      <c r="S79" s="87"/>
      <c r="T79" s="87"/>
      <c r="U79" s="87"/>
      <c r="V79" s="87"/>
      <c r="W79" s="87"/>
      <c r="X79" s="87"/>
      <c r="Y79" s="88"/>
      <c r="Z79" s="88"/>
      <c r="AA79" s="88"/>
      <c r="AB79" s="88" t="e">
        <f>#REF!/#REF!*100</f>
        <v>#REF!</v>
      </c>
      <c r="AC79" s="88" t="e">
        <f>D79/#REF!*100</f>
        <v>#REF!</v>
      </c>
      <c r="AD79" s="88"/>
      <c r="AE79" s="88"/>
      <c r="AF79" s="88"/>
      <c r="AG79" s="88"/>
      <c r="AH79" s="84">
        <f>[2]январь!G82+[2]февраль!G82+[2]март!G82+[2]апрель!G82+[2]май!G82+[2]июнь!G82+[2]июль!G82+[2]август!G82+[2]сентябрь!G82+[2]октябрь!G82+[2]ноябрь!G82+[2]декабрь!G82</f>
        <v>3218.6759999999999</v>
      </c>
      <c r="AI79" s="84">
        <f>[2]январь!H82+[2]февраль!H82+[2]март!H82+[2]апрель!H82+[2]май!H82+[2]июнь!H82+[2]июль!H82+[2]август!H82+[2]сентябрь!H82+[2]октябрь!H82+[2]ноябрь!H82+[2]декабрь!H82</f>
        <v>1175</v>
      </c>
      <c r="AJ79" s="84">
        <f>[2]январь!I82+[2]февраль!I82+[2]март!I82+[2]апрель!I82+[2]май!I82+[2]июнь!I82+[2]июль!I82+[2]август!I82+[2]сентябрь!I82+[2]октябрь!I82+[2]ноябрь!I82+[2]декабрь!I82</f>
        <v>2043.6759999999999</v>
      </c>
      <c r="AK79" s="84"/>
      <c r="AL79" s="84"/>
    </row>
    <row r="80" spans="1:41" x14ac:dyDescent="0.25">
      <c r="A80" s="22" t="s">
        <v>166</v>
      </c>
      <c r="B80" s="48" t="s">
        <v>389</v>
      </c>
      <c r="C80" s="16" t="s">
        <v>303</v>
      </c>
      <c r="D80" s="24">
        <v>0</v>
      </c>
      <c r="E80" s="17">
        <f>[2]январь!I83+[2]февраль!I83+[2]март!I83+[2]апрель!I83+[2]май!I83+[2]июнь!I83+[2]июль!I83+[2]август!I83+[2]сентябрь!I83+[2]октябрь!I83+[2]ноябрь!I83+[2]декабрь!I83</f>
        <v>0</v>
      </c>
      <c r="F80" s="11"/>
      <c r="G80" s="48"/>
      <c r="H80" s="12">
        <f t="shared" si="5"/>
        <v>40</v>
      </c>
      <c r="I80" s="23">
        <v>21</v>
      </c>
      <c r="J80" s="23">
        <v>19</v>
      </c>
      <c r="K80" s="12">
        <f t="shared" si="6"/>
        <v>37</v>
      </c>
      <c r="L80" s="23">
        <v>20</v>
      </c>
      <c r="M80" s="23">
        <v>17</v>
      </c>
      <c r="N80" s="87">
        <v>0</v>
      </c>
      <c r="O80" s="87"/>
      <c r="P80" s="87"/>
      <c r="Q80" s="87"/>
      <c r="R80" s="87"/>
      <c r="S80" s="87"/>
      <c r="T80" s="87"/>
      <c r="U80" s="87"/>
      <c r="V80" s="87"/>
      <c r="W80" s="87"/>
      <c r="X80" s="87"/>
      <c r="Y80" s="88"/>
      <c r="Z80" s="88"/>
      <c r="AA80" s="88"/>
      <c r="AB80" s="88" t="e">
        <f>#REF!/#REF!*100</f>
        <v>#REF!</v>
      </c>
      <c r="AC80" s="88" t="e">
        <f>D80/#REF!*100</f>
        <v>#REF!</v>
      </c>
      <c r="AD80" s="88"/>
      <c r="AE80" s="88"/>
      <c r="AF80" s="88"/>
      <c r="AG80" s="88"/>
      <c r="AH80" s="84">
        <f>[2]январь!G83+[2]февраль!G83+[2]март!G83+[2]апрель!G83+[2]май!G83+[2]июнь!G83+[2]июль!G83+[2]август!G83+[2]сентябрь!G83+[2]октябрь!G83+[2]ноябрь!G83+[2]декабрь!G83</f>
        <v>0</v>
      </c>
      <c r="AI80" s="84">
        <f>[2]январь!H83+[2]февраль!H83+[2]март!H83+[2]апрель!H83+[2]май!H83+[2]июнь!H83+[2]июль!H83+[2]август!H83+[2]сентябрь!H83+[2]октябрь!H83+[2]ноябрь!H83+[2]декабрь!H83</f>
        <v>0</v>
      </c>
      <c r="AJ80" s="84">
        <f>[2]январь!I83+[2]февраль!I83+[2]март!I83+[2]апрель!I83+[2]май!I83+[2]июнь!I83+[2]июль!I83+[2]август!I83+[2]сентябрь!I83+[2]октябрь!I83+[2]ноябрь!I83+[2]декабрь!I83</f>
        <v>0</v>
      </c>
      <c r="AK80" s="84"/>
      <c r="AL80" s="84"/>
    </row>
    <row r="81" spans="1:41" ht="25.5" x14ac:dyDescent="0.25">
      <c r="A81" s="22" t="s">
        <v>168</v>
      </c>
      <c r="B81" s="48" t="s">
        <v>390</v>
      </c>
      <c r="C81" s="16" t="s">
        <v>303</v>
      </c>
      <c r="D81" s="24">
        <v>8439</v>
      </c>
      <c r="E81" s="17">
        <f>[2]январь!I84+[2]февраль!I84+[2]март!I84+[2]апрель!I84+[2]май!I84+[2]июнь!I84+[2]июль!I84+[2]август!I84+[2]сентябрь!I84+[2]октябрь!I84+[2]ноябрь!I84+[2]декабрь!I84</f>
        <v>8603.9720000000016</v>
      </c>
      <c r="F81" s="11">
        <f t="shared" si="4"/>
        <v>101.95487617016236</v>
      </c>
      <c r="G81" s="48" t="s">
        <v>391</v>
      </c>
      <c r="H81" s="12">
        <f t="shared" si="5"/>
        <v>0</v>
      </c>
      <c r="I81" s="23">
        <v>0</v>
      </c>
      <c r="J81" s="23">
        <v>0</v>
      </c>
      <c r="K81" s="12">
        <f t="shared" si="6"/>
        <v>0</v>
      </c>
      <c r="L81" s="23">
        <v>0</v>
      </c>
      <c r="M81" s="23">
        <v>0</v>
      </c>
      <c r="N81" s="87">
        <v>195.50104002540047</v>
      </c>
      <c r="O81" s="87"/>
      <c r="P81" s="87"/>
      <c r="Q81" s="87"/>
      <c r="R81" s="87"/>
      <c r="S81" s="87"/>
      <c r="T81" s="87"/>
      <c r="U81" s="87"/>
      <c r="V81" s="87"/>
      <c r="W81" s="87"/>
      <c r="X81" s="87"/>
      <c r="Y81" s="88"/>
      <c r="Z81" s="88"/>
      <c r="AA81" s="88"/>
      <c r="AB81" s="88" t="e">
        <f>#REF!/#REF!*100</f>
        <v>#REF!</v>
      </c>
      <c r="AC81" s="88" t="e">
        <f>D81/#REF!*100</f>
        <v>#REF!</v>
      </c>
      <c r="AD81" s="88"/>
      <c r="AE81" s="88"/>
      <c r="AF81" s="88"/>
      <c r="AG81" s="88"/>
      <c r="AH81" s="84">
        <f>[2]январь!G84+[2]февраль!G84+[2]март!G84+[2]апрель!G84+[2]май!G84+[2]июнь!G84+[2]июль!G84+[2]август!G84+[2]сентябрь!G84+[2]октябрь!G84+[2]ноябрь!G84+[2]декабрь!G84</f>
        <v>11215.857</v>
      </c>
      <c r="AI81" s="84">
        <f>[2]январь!H84+[2]февраль!H84+[2]март!H84+[2]апрель!H84+[2]май!H84+[2]июнь!H84+[2]июль!H84+[2]август!H84+[2]сентябрь!H84+[2]октябрь!H84+[2]ноябрь!H84+[2]декабрь!H84</f>
        <v>2611.8850000000002</v>
      </c>
      <c r="AJ81" s="84">
        <f>[2]январь!I84+[2]февраль!I84+[2]март!I84+[2]апрель!I84+[2]май!I84+[2]июнь!I84+[2]июль!I84+[2]август!I84+[2]сентябрь!I84+[2]октябрь!I84+[2]ноябрь!I84+[2]декабрь!I84</f>
        <v>8603.9720000000016</v>
      </c>
      <c r="AK81" s="84"/>
      <c r="AL81" s="84"/>
    </row>
    <row r="82" spans="1:41" ht="38.25" x14ac:dyDescent="0.25">
      <c r="A82" s="22" t="s">
        <v>171</v>
      </c>
      <c r="B82" s="48" t="s">
        <v>392</v>
      </c>
      <c r="C82" s="16" t="s">
        <v>303</v>
      </c>
      <c r="D82" s="24">
        <v>10</v>
      </c>
      <c r="E82" s="17">
        <f>[2]январь!I85+[2]февраль!I85+[2]март!I85+[2]апрель!I85+[2]май!I85+[2]июнь!I85+[2]июль!I85+[2]август!I85+[2]сентябрь!I85+[2]октябрь!I85+[2]ноябрь!I85+[2]декабрь!I85</f>
        <v>14.911000000000001</v>
      </c>
      <c r="F82" s="11">
        <f t="shared" si="4"/>
        <v>149.11000000000001</v>
      </c>
      <c r="G82" s="48" t="s">
        <v>391</v>
      </c>
      <c r="H82" s="12">
        <f t="shared" si="5"/>
        <v>0</v>
      </c>
      <c r="I82" s="23">
        <v>0</v>
      </c>
      <c r="J82" s="23">
        <v>0</v>
      </c>
      <c r="K82" s="12">
        <f t="shared" si="6"/>
        <v>0</v>
      </c>
      <c r="L82" s="23">
        <v>0</v>
      </c>
      <c r="M82" s="23">
        <v>0</v>
      </c>
      <c r="N82" s="87">
        <v>0.23166375165943887</v>
      </c>
      <c r="O82" s="87"/>
      <c r="P82" s="87"/>
      <c r="Q82" s="87"/>
      <c r="R82" s="87"/>
      <c r="S82" s="87"/>
      <c r="T82" s="87"/>
      <c r="U82" s="87"/>
      <c r="V82" s="87"/>
      <c r="W82" s="87"/>
      <c r="X82" s="87"/>
      <c r="Y82" s="88"/>
      <c r="Z82" s="88"/>
      <c r="AA82" s="88"/>
      <c r="AB82" s="88" t="e">
        <f>#REF!/#REF!*100</f>
        <v>#REF!</v>
      </c>
      <c r="AC82" s="88" t="e">
        <f>D82/#REF!*100</f>
        <v>#REF!</v>
      </c>
      <c r="AD82" s="88"/>
      <c r="AE82" s="88"/>
      <c r="AF82" s="88"/>
      <c r="AG82" s="88"/>
      <c r="AH82" s="84">
        <f>[2]январь!G85+[2]февраль!G85+[2]март!G85+[2]апрель!G85+[2]май!G85+[2]июнь!G85+[2]июль!G85+[2]август!G85+[2]сентябрь!G85+[2]октябрь!G85+[2]ноябрь!G85+[2]декабрь!G85</f>
        <v>34.347000000000001</v>
      </c>
      <c r="AI82" s="84">
        <f>[2]январь!H85+[2]февраль!H85+[2]март!H85+[2]апрель!H85+[2]май!H85+[2]июнь!H85+[2]июль!H85+[2]август!H85+[2]сентябрь!H85+[2]октябрь!H85+[2]ноябрь!H85+[2]декабрь!H85</f>
        <v>19.436</v>
      </c>
      <c r="AJ82" s="84">
        <f>[2]январь!I85+[2]февраль!I85+[2]март!I85+[2]апрель!I85+[2]май!I85+[2]июнь!I85+[2]июль!I85+[2]август!I85+[2]сентябрь!I85+[2]октябрь!I85+[2]ноябрь!I85+[2]декабрь!I85</f>
        <v>14.911000000000001</v>
      </c>
      <c r="AK82" s="84"/>
      <c r="AL82" s="84"/>
    </row>
    <row r="83" spans="1:41" ht="38.25" x14ac:dyDescent="0.25">
      <c r="A83" s="22" t="s">
        <v>173</v>
      </c>
      <c r="B83" s="48" t="s">
        <v>393</v>
      </c>
      <c r="C83" s="16" t="s">
        <v>303</v>
      </c>
      <c r="D83" s="24">
        <v>504</v>
      </c>
      <c r="E83" s="17">
        <f>[2]январь!I86+[2]февраль!I86+[2]март!I86+[2]апрель!I86+[2]май!I86+[2]июнь!I86+[2]июль!I86+[2]август!I86+[2]сентябрь!I86+[2]октябрь!I86+[2]ноябрь!I86+[2]декабрь!I86</f>
        <v>498.36</v>
      </c>
      <c r="F83" s="11">
        <f t="shared" si="4"/>
        <v>98.88095238095238</v>
      </c>
      <c r="G83" s="48"/>
      <c r="H83" s="12"/>
      <c r="I83" s="23"/>
      <c r="J83" s="23"/>
      <c r="K83" s="12"/>
      <c r="L83" s="23"/>
      <c r="M83" s="23"/>
      <c r="N83" s="87">
        <v>11.675853083635719</v>
      </c>
      <c r="O83" s="87"/>
      <c r="P83" s="87"/>
      <c r="Q83" s="87"/>
      <c r="R83" s="87"/>
      <c r="S83" s="87"/>
      <c r="T83" s="87"/>
      <c r="U83" s="87"/>
      <c r="V83" s="87"/>
      <c r="W83" s="87"/>
      <c r="X83" s="87"/>
      <c r="Y83" s="88"/>
      <c r="Z83" s="88"/>
      <c r="AA83" s="88"/>
      <c r="AB83" s="88" t="e">
        <f>#REF!/#REF!*100</f>
        <v>#REF!</v>
      </c>
      <c r="AC83" s="88" t="e">
        <f>D83/#REF!*100</f>
        <v>#REF!</v>
      </c>
      <c r="AD83" s="88"/>
      <c r="AE83" s="88"/>
      <c r="AF83" s="88"/>
      <c r="AG83" s="88"/>
      <c r="AH83" s="84">
        <f>[2]январь!G86+[2]февраль!G86+[2]март!G86+[2]апрель!G86+[2]май!G86+[2]июнь!G86+[2]июль!G86+[2]август!G86+[2]сентябрь!G86+[2]октябрь!G86+[2]ноябрь!G86+[2]декабрь!G86</f>
        <v>1188</v>
      </c>
      <c r="AI83" s="84">
        <f>[2]январь!H86+[2]февраль!H86+[2]март!H86+[2]апрель!H86+[2]май!H86+[2]июнь!H86+[2]июль!H86+[2]август!H86+[2]сентябрь!H86+[2]октябрь!H86+[2]ноябрь!H86+[2]декабрь!H86</f>
        <v>689.64</v>
      </c>
      <c r="AJ83" s="84">
        <f>[2]январь!I86+[2]февраль!I86+[2]март!I86+[2]апрель!I86+[2]май!I86+[2]июнь!I86+[2]июль!I86+[2]август!I86+[2]сентябрь!I86+[2]октябрь!I86+[2]ноябрь!I86+[2]декабрь!I86</f>
        <v>498.36</v>
      </c>
      <c r="AK83" s="84"/>
      <c r="AL83" s="84"/>
    </row>
    <row r="84" spans="1:41" x14ac:dyDescent="0.25">
      <c r="A84" s="32" t="s">
        <v>175</v>
      </c>
      <c r="B84" s="48" t="s">
        <v>394</v>
      </c>
      <c r="C84" s="16" t="s">
        <v>303</v>
      </c>
      <c r="D84" s="24">
        <v>0</v>
      </c>
      <c r="E84" s="17">
        <f>[2]январь!I87+[2]февраль!I87+[2]март!I87+[2]апрель!I87+[2]май!I87+[2]июнь!I87+[2]июль!I87+[2]август!I87+[2]сентябрь!I87+[2]октябрь!I87+[2]ноябрь!I87+[2]декабрь!I87</f>
        <v>0</v>
      </c>
      <c r="F84" s="11"/>
      <c r="G84" s="48"/>
      <c r="H84" s="12"/>
      <c r="I84" s="23"/>
      <c r="J84" s="23"/>
      <c r="K84" s="12"/>
      <c r="L84" s="23"/>
      <c r="M84" s="23"/>
      <c r="N84" s="87">
        <v>0</v>
      </c>
      <c r="O84" s="87"/>
      <c r="P84" s="87"/>
      <c r="Q84" s="87"/>
      <c r="R84" s="87"/>
      <c r="S84" s="87"/>
      <c r="T84" s="87"/>
      <c r="U84" s="87"/>
      <c r="V84" s="87"/>
      <c r="W84" s="87"/>
      <c r="X84" s="87"/>
      <c r="Y84" s="88"/>
      <c r="Z84" s="88"/>
      <c r="AA84" s="88"/>
      <c r="AB84" s="88" t="e">
        <f>#REF!/#REF!*100</f>
        <v>#REF!</v>
      </c>
      <c r="AC84" s="88" t="e">
        <f>D84/#REF!*100</f>
        <v>#REF!</v>
      </c>
      <c r="AD84" s="88"/>
      <c r="AE84" s="88"/>
      <c r="AF84" s="88"/>
      <c r="AG84" s="88"/>
      <c r="AH84" s="84">
        <f>[2]январь!G87+[2]февраль!G87+[2]март!G87+[2]апрель!G87+[2]май!G87+[2]июнь!G87+[2]июль!G87+[2]август!G87+[2]сентябрь!G87+[2]октябрь!G87+[2]ноябрь!G87+[2]декабрь!G87</f>
        <v>0</v>
      </c>
      <c r="AI84" s="84">
        <f>[2]январь!H87+[2]февраль!H87+[2]март!H87+[2]апрель!H87+[2]май!H87+[2]июнь!H87+[2]июль!H87+[2]август!H87+[2]сентябрь!H87+[2]октябрь!H87+[2]ноябрь!H87+[2]декабрь!H87</f>
        <v>0</v>
      </c>
      <c r="AJ84" s="84">
        <f>[2]январь!I87+[2]февраль!I87+[2]март!I87+[2]апрель!I87+[2]май!I87+[2]июнь!I87+[2]июль!I87+[2]август!I87+[2]сентябрь!I87+[2]октябрь!I87+[2]ноябрь!I87+[2]декабрь!I87</f>
        <v>0</v>
      </c>
      <c r="AK84" s="84"/>
      <c r="AL84" s="84"/>
    </row>
    <row r="85" spans="1:41" ht="38.25" x14ac:dyDescent="0.25">
      <c r="A85" s="32" t="s">
        <v>177</v>
      </c>
      <c r="B85" s="48" t="s">
        <v>395</v>
      </c>
      <c r="C85" s="16" t="s">
        <v>303</v>
      </c>
      <c r="D85" s="24">
        <v>0</v>
      </c>
      <c r="E85" s="17">
        <f>[2]январь!I88+[2]февраль!I88+[2]март!I88+[2]апрель!I88+[2]май!I88+[2]июнь!I88+[2]июль!I88+[2]август!I88+[2]сентябрь!I88+[2]октябрь!I88+[2]ноябрь!I88+[2]декабрь!I88</f>
        <v>0</v>
      </c>
      <c r="F85" s="11"/>
      <c r="G85" s="48"/>
      <c r="H85" s="12"/>
      <c r="I85" s="23"/>
      <c r="J85" s="23"/>
      <c r="K85" s="12"/>
      <c r="L85" s="23"/>
      <c r="M85" s="23"/>
      <c r="N85" s="87">
        <v>0</v>
      </c>
      <c r="O85" s="87"/>
      <c r="P85" s="87"/>
      <c r="Q85" s="87"/>
      <c r="R85" s="87"/>
      <c r="S85" s="87"/>
      <c r="T85" s="87"/>
      <c r="U85" s="87"/>
      <c r="V85" s="87"/>
      <c r="W85" s="87"/>
      <c r="X85" s="87"/>
      <c r="Y85" s="88"/>
      <c r="Z85" s="88"/>
      <c r="AA85" s="88"/>
      <c r="AB85" s="88" t="e">
        <f>#REF!/#REF!*100</f>
        <v>#REF!</v>
      </c>
      <c r="AC85" s="88" t="e">
        <f>D85/#REF!*100</f>
        <v>#REF!</v>
      </c>
      <c r="AD85" s="88"/>
      <c r="AE85" s="88"/>
      <c r="AF85" s="88"/>
      <c r="AG85" s="88"/>
      <c r="AH85" s="84"/>
      <c r="AI85" s="84"/>
      <c r="AJ85" s="84"/>
      <c r="AK85" s="84"/>
      <c r="AL85" s="84"/>
    </row>
    <row r="86" spans="1:41" ht="25.5" x14ac:dyDescent="0.25">
      <c r="A86" s="13" t="s">
        <v>179</v>
      </c>
      <c r="B86" s="35" t="s">
        <v>396</v>
      </c>
      <c r="C86" s="9" t="s">
        <v>303</v>
      </c>
      <c r="D86" s="11">
        <f>D88+D89+D90+D91+D92+D93+D94+D95</f>
        <v>168007</v>
      </c>
      <c r="E86" s="11">
        <f>E88+E89+E90+E91+E92+E93+E94+E95</f>
        <v>173548.58099999998</v>
      </c>
      <c r="F86" s="11">
        <f t="shared" si="4"/>
        <v>103.29842268476908</v>
      </c>
      <c r="G86" s="48"/>
      <c r="H86" s="12" t="e">
        <f t="shared" si="5"/>
        <v>#REF!</v>
      </c>
      <c r="I86" s="28" t="e">
        <f>I88+I89+I90+I92+I93+I94+I95</f>
        <v>#REF!</v>
      </c>
      <c r="J86" s="28" t="e">
        <f>J88+J89+J90+J92+J93+J94+J95</f>
        <v>#REF!</v>
      </c>
      <c r="K86" s="12" t="e">
        <f t="shared" si="6"/>
        <v>#REF!</v>
      </c>
      <c r="L86" s="28" t="e">
        <f>L88+L89+L90+L92+L93+L94+L95</f>
        <v>#REF!</v>
      </c>
      <c r="M86" s="28" t="e">
        <f>M88+M89+M90+M92+M93+M94+M95</f>
        <v>#REF!</v>
      </c>
      <c r="N86" s="93">
        <v>3892.1131925047343</v>
      </c>
      <c r="O86" s="93"/>
      <c r="P86" s="93"/>
      <c r="Q86" s="93"/>
      <c r="R86" s="93"/>
      <c r="S86" s="93"/>
      <c r="T86" s="93"/>
      <c r="U86" s="93"/>
      <c r="V86" s="93"/>
      <c r="W86" s="93"/>
      <c r="X86" s="93"/>
      <c r="Y86" s="93"/>
      <c r="Z86" s="93"/>
      <c r="AA86" s="93"/>
      <c r="AB86" s="88" t="e">
        <f>#REF!/#REF!*100</f>
        <v>#REF!</v>
      </c>
      <c r="AC86" s="88" t="e">
        <f>D86/#REF!*100</f>
        <v>#REF!</v>
      </c>
      <c r="AD86" s="93"/>
      <c r="AE86" s="93"/>
      <c r="AF86" s="93"/>
      <c r="AG86" s="93"/>
      <c r="AH86" s="84">
        <f>[2]январь!G89+[2]февраль!G89+[2]март!G89+[2]апрель!G89+[2]май!G89+[2]июнь!G89+[2]июль!G89+[2]август!G89+[2]сентябрь!G89+[2]октябрь!G89+[2]ноябрь!G89+[2]декабрь!G89</f>
        <v>352393.04200000002</v>
      </c>
      <c r="AI86" s="84">
        <f>[2]январь!H89+[2]февраль!H89+[2]март!H89+[2]апрель!H89+[2]май!H89+[2]июнь!H89+[2]июль!H89+[2]август!H89+[2]сентябрь!H89+[2]октябрь!H89+[2]ноябрь!H89+[2]декабрь!H89</f>
        <v>178844.46099999998</v>
      </c>
      <c r="AJ86" s="84">
        <f>[2]январь!I89+[2]февраль!I89+[2]март!I89+[2]апрель!I89+[2]май!I89+[2]июнь!I89+[2]июль!I89+[2]август!I89+[2]сентябрь!I89+[2]октябрь!I89+[2]ноябрь!I89+[2]декабрь!I89</f>
        <v>173548.58100000001</v>
      </c>
      <c r="AK86" s="84"/>
      <c r="AL86" s="84"/>
    </row>
    <row r="87" spans="1:41" x14ac:dyDescent="0.25">
      <c r="A87" s="14"/>
      <c r="B87" s="15" t="s">
        <v>305</v>
      </c>
      <c r="C87" s="16"/>
      <c r="D87" s="61"/>
      <c r="E87" s="11"/>
      <c r="F87" s="11"/>
      <c r="G87" s="48"/>
      <c r="H87" s="12"/>
      <c r="I87" s="19"/>
      <c r="J87" s="19"/>
      <c r="K87" s="12"/>
      <c r="L87" s="19"/>
      <c r="M87" s="19"/>
      <c r="N87" s="85">
        <v>0</v>
      </c>
      <c r="O87" s="85"/>
      <c r="P87" s="85"/>
      <c r="Q87" s="85"/>
      <c r="R87" s="85"/>
      <c r="S87" s="85"/>
      <c r="T87" s="85"/>
      <c r="U87" s="85"/>
      <c r="V87" s="85"/>
      <c r="W87" s="85"/>
      <c r="X87" s="85"/>
      <c r="Y87" s="85"/>
      <c r="Z87" s="85"/>
      <c r="AA87" s="85"/>
      <c r="AB87" s="88" t="e">
        <f>#REF!/#REF!*100</f>
        <v>#REF!</v>
      </c>
      <c r="AC87" s="88" t="e">
        <f>D87/#REF!*100</f>
        <v>#REF!</v>
      </c>
      <c r="AD87" s="85"/>
      <c r="AE87" s="85"/>
      <c r="AF87" s="85"/>
      <c r="AG87" s="85"/>
      <c r="AH87" s="84">
        <f>[2]январь!G90+[2]февраль!G90+[2]март!G90+[2]апрель!G90+[2]май!G90+[2]июнь!G90+[2]июль!G90+[2]август!G90+[2]сентябрь!G90+[2]октябрь!G90+[2]ноябрь!G90+[2]декабрь!G90</f>
        <v>329319.56900000002</v>
      </c>
      <c r="AI87" s="84">
        <f>[2]январь!H90+[2]февраль!H90+[2]март!H90+[2]апрель!H90+[2]май!H90+[2]июнь!H90+[2]июль!H90+[2]август!H90+[2]сентябрь!H90+[2]октябрь!H90+[2]ноябрь!H90+[2]декабрь!H90</f>
        <v>173615.65899999999</v>
      </c>
      <c r="AJ87" s="84">
        <f>[2]январь!I90+[2]февраль!I90+[2]март!I90+[2]апрель!I90+[2]май!I90+[2]июнь!I90+[2]июль!I90+[2]август!I90+[2]сентябрь!I90+[2]октябрь!I90+[2]ноябрь!I90+[2]декабрь!I90</f>
        <v>155703.91</v>
      </c>
      <c r="AK87" s="84"/>
      <c r="AL87" s="84"/>
    </row>
    <row r="88" spans="1:41" ht="38.25" x14ac:dyDescent="0.25">
      <c r="A88" s="14" t="s">
        <v>181</v>
      </c>
      <c r="B88" s="48" t="s">
        <v>319</v>
      </c>
      <c r="C88" s="16" t="s">
        <v>303</v>
      </c>
      <c r="D88" s="24">
        <v>130432</v>
      </c>
      <c r="E88" s="17">
        <f>[2]январь!I91+[2]февраль!I91+[2]март!I91+[2]апрель!I91+[2]май!I91+[2]июнь!I91+[2]июль!I91+[2]август!I91+[2]сентябрь!I91+[2]октябрь!I91+[2]ноябрь!I91+[2]декабрь!I91</f>
        <v>135192.81199999998</v>
      </c>
      <c r="F88" s="11">
        <f t="shared" si="4"/>
        <v>103.65003373405297</v>
      </c>
      <c r="G88" s="48" t="s">
        <v>397</v>
      </c>
      <c r="H88" s="12">
        <f t="shared" si="5"/>
        <v>28441</v>
      </c>
      <c r="I88" s="23">
        <v>14367</v>
      </c>
      <c r="J88" s="23">
        <v>14074</v>
      </c>
      <c r="K88" s="12">
        <f t="shared" si="6"/>
        <v>28443</v>
      </c>
      <c r="L88" s="23">
        <v>14368</v>
      </c>
      <c r="M88" s="23">
        <v>14075</v>
      </c>
      <c r="N88" s="87">
        <v>3021.636645644393</v>
      </c>
      <c r="O88" s="87"/>
      <c r="P88" s="87"/>
      <c r="Q88" s="87"/>
      <c r="R88" s="87"/>
      <c r="S88" s="87"/>
      <c r="T88" s="87"/>
      <c r="U88" s="87"/>
      <c r="V88" s="87"/>
      <c r="W88" s="87"/>
      <c r="X88" s="87"/>
      <c r="Y88" s="88"/>
      <c r="Z88" s="88"/>
      <c r="AA88" s="88"/>
      <c r="AB88" s="88" t="e">
        <f>#REF!/#REF!*100</f>
        <v>#REF!</v>
      </c>
      <c r="AC88" s="88" t="e">
        <f>D88/#REF!*100</f>
        <v>#REF!</v>
      </c>
      <c r="AD88" s="88"/>
      <c r="AE88" s="88"/>
      <c r="AF88" s="88"/>
      <c r="AG88" s="88"/>
      <c r="AH88" s="84">
        <f>[2]январь!G91+[2]февраль!G91+[2]март!G91+[2]апрель!G91+[2]май!G91+[2]июнь!G91+[2]июль!G91+[2]август!G91+[2]сентябрь!G91+[2]октябрь!G91+[2]ноябрь!G91+[2]декабрь!G91</f>
        <v>270474.88099999999</v>
      </c>
      <c r="AI88" s="84">
        <f>[2]январь!H91+[2]февраль!H91+[2]март!H91+[2]апрель!H91+[2]май!H91+[2]июнь!H91+[2]июль!H91+[2]август!H91+[2]сентябрь!H91+[2]октябрь!H91+[2]ноябрь!H91+[2]декабрь!H91</f>
        <v>135282.06899999999</v>
      </c>
      <c r="AJ88" s="84">
        <f>[2]январь!I91+[2]февраль!I91+[2]март!I91+[2]апрель!I91+[2]май!I91+[2]июнь!I91+[2]июль!I91+[2]август!I91+[2]сентябрь!I91+[2]октябрь!I91+[2]ноябрь!I91+[2]декабрь!I91</f>
        <v>135192.81199999998</v>
      </c>
      <c r="AK88" s="84"/>
      <c r="AL88" s="84"/>
    </row>
    <row r="89" spans="1:41" ht="25.5" x14ac:dyDescent="0.25">
      <c r="A89" s="14" t="s">
        <v>183</v>
      </c>
      <c r="B89" s="48" t="s">
        <v>321</v>
      </c>
      <c r="C89" s="16" t="s">
        <v>303</v>
      </c>
      <c r="D89" s="24">
        <v>12913</v>
      </c>
      <c r="E89" s="17">
        <f>[2]январь!I92+[2]февраль!I92+[2]март!I92+[2]апрель!I92+[2]май!I92+[2]июнь!I92+[2]июль!I92+[2]август!I92+[2]сентябрь!I92+[2]октябрь!I92+[2]ноябрь!I92+[2]декабрь!I92</f>
        <v>14042.179</v>
      </c>
      <c r="F89" s="11">
        <f t="shared" si="4"/>
        <v>108.7445132811895</v>
      </c>
      <c r="G89" s="48"/>
      <c r="H89" s="12">
        <f t="shared" si="5"/>
        <v>2432</v>
      </c>
      <c r="I89" s="23">
        <v>1229</v>
      </c>
      <c r="J89" s="23">
        <v>1203</v>
      </c>
      <c r="K89" s="12">
        <f t="shared" si="6"/>
        <v>2431</v>
      </c>
      <c r="L89" s="23">
        <v>1227</v>
      </c>
      <c r="M89" s="23">
        <v>1204</v>
      </c>
      <c r="N89" s="87">
        <v>299.14740251783343</v>
      </c>
      <c r="O89" s="87"/>
      <c r="P89" s="87"/>
      <c r="Q89" s="87"/>
      <c r="R89" s="87"/>
      <c r="S89" s="87"/>
      <c r="T89" s="87"/>
      <c r="U89" s="87"/>
      <c r="V89" s="87"/>
      <c r="W89" s="87"/>
      <c r="X89" s="87"/>
      <c r="Y89" s="88"/>
      <c r="Z89" s="88"/>
      <c r="AA89" s="88"/>
      <c r="AB89" s="88" t="e">
        <f>#REF!/#REF!*100</f>
        <v>#REF!</v>
      </c>
      <c r="AC89" s="88" t="e">
        <f>D89/#REF!*100</f>
        <v>#REF!</v>
      </c>
      <c r="AD89" s="88"/>
      <c r="AE89" s="88"/>
      <c r="AF89" s="88"/>
      <c r="AG89" s="88"/>
      <c r="AH89" s="84">
        <f>[2]январь!G92+[2]февраль!G92+[2]март!G92+[2]апрель!G92+[2]май!G92+[2]июнь!G92+[2]июль!G92+[2]август!G92+[2]сентябрь!G92+[2]октябрь!G92+[2]ноябрь!G92+[2]декабрь!G92</f>
        <v>28084.358</v>
      </c>
      <c r="AI89" s="84">
        <f>[2]январь!H92+[2]февраль!H92+[2]март!H92+[2]апрель!H92+[2]май!H92+[2]июнь!H92+[2]июль!H92+[2]август!H92+[2]сентябрь!H92+[2]октябрь!H92+[2]ноябрь!H92+[2]декабрь!H92</f>
        <v>14042.179</v>
      </c>
      <c r="AJ89" s="84">
        <f>[2]январь!I92+[2]февраль!I92+[2]март!I92+[2]апрель!I92+[2]май!I92+[2]июнь!I92+[2]июль!I92+[2]август!I92+[2]сентябрь!I92+[2]октябрь!I92+[2]ноябрь!I92+[2]декабрь!I92</f>
        <v>14042.179</v>
      </c>
      <c r="AK89" s="84"/>
      <c r="AL89" s="84"/>
    </row>
    <row r="90" spans="1:41" ht="25.5" x14ac:dyDescent="0.25">
      <c r="A90" s="14" t="s">
        <v>184</v>
      </c>
      <c r="B90" s="48" t="s">
        <v>324</v>
      </c>
      <c r="C90" s="16" t="s">
        <v>303</v>
      </c>
      <c r="D90" s="24">
        <v>3717</v>
      </c>
      <c r="E90" s="17">
        <f>[2]январь!I93+[2]февраль!I93+[2]март!I93+[2]апрель!I93+[2]май!I93+[2]июнь!I93+[2]июль!I93+[2]август!I93+[2]сентябрь!I93+[2]октябрь!I93+[2]ноябрь!I93+[2]декабрь!I93</f>
        <v>3373.4320000000002</v>
      </c>
      <c r="F90" s="11">
        <f t="shared" si="4"/>
        <v>90.756846919558782</v>
      </c>
      <c r="G90" s="48"/>
      <c r="H90" s="12">
        <f t="shared" si="5"/>
        <v>541</v>
      </c>
      <c r="I90" s="23">
        <v>273</v>
      </c>
      <c r="J90" s="23">
        <v>268</v>
      </c>
      <c r="K90" s="12">
        <f t="shared" si="6"/>
        <v>539</v>
      </c>
      <c r="L90" s="23">
        <v>273</v>
      </c>
      <c r="M90" s="23">
        <v>266</v>
      </c>
      <c r="N90" s="87">
        <v>86.10941649181342</v>
      </c>
      <c r="O90" s="87"/>
      <c r="P90" s="87"/>
      <c r="Q90" s="87"/>
      <c r="R90" s="87"/>
      <c r="S90" s="87"/>
      <c r="T90" s="87"/>
      <c r="U90" s="87"/>
      <c r="V90" s="87"/>
      <c r="W90" s="87"/>
      <c r="X90" s="87"/>
      <c r="Y90" s="88"/>
      <c r="Z90" s="88"/>
      <c r="AA90" s="88"/>
      <c r="AB90" s="88" t="e">
        <f>#REF!/#REF!*100</f>
        <v>#REF!</v>
      </c>
      <c r="AC90" s="88" t="e">
        <f>D90/#REF!*100</f>
        <v>#REF!</v>
      </c>
      <c r="AD90" s="88"/>
      <c r="AE90" s="88"/>
      <c r="AF90" s="88"/>
      <c r="AG90" s="88"/>
      <c r="AH90" s="84">
        <f>[2]январь!G93+[2]февраль!G93+[2]март!G93+[2]апрель!G93+[2]май!G93+[2]июнь!G93+[2]июль!G93+[2]август!G93+[2]сентябрь!G93+[2]октябрь!G93+[2]ноябрь!G93+[2]декабрь!G93</f>
        <v>6746.8630000000012</v>
      </c>
      <c r="AI90" s="84">
        <f>[2]январь!H93+[2]февраль!H93+[2]март!H93+[2]апрель!H93+[2]май!H93+[2]июнь!H93+[2]июль!H93+[2]август!H93+[2]сентябрь!H93+[2]октябрь!H93+[2]ноябрь!H93+[2]декабрь!H93</f>
        <v>3373.4310000000005</v>
      </c>
      <c r="AJ90" s="84">
        <f>[2]январь!I93+[2]февраль!I93+[2]март!I93+[2]апрель!I93+[2]май!I93+[2]июнь!I93+[2]июль!I93+[2]август!I93+[2]сентябрь!I93+[2]октябрь!I93+[2]ноябрь!I93+[2]декабрь!I93</f>
        <v>3373.4320000000002</v>
      </c>
      <c r="AK90" s="84"/>
      <c r="AL90" s="84"/>
    </row>
    <row r="91" spans="1:41" ht="25.5" x14ac:dyDescent="0.25">
      <c r="A91" s="14" t="s">
        <v>185</v>
      </c>
      <c r="B91" s="25" t="s">
        <v>323</v>
      </c>
      <c r="C91" s="16" t="s">
        <v>303</v>
      </c>
      <c r="D91" s="24">
        <v>1062</v>
      </c>
      <c r="E91" s="17">
        <f>[2]январь!I94+[2]февраль!I94+[2]март!I94+[2]апрель!I94+[2]май!I94+[2]июнь!I94+[2]июль!I94+[2]август!I94+[2]сентябрь!I94+[2]октябрь!I94+[2]ноябрь!I94+[2]декабрь!I94</f>
        <v>1937.047</v>
      </c>
      <c r="F91" s="11">
        <f t="shared" si="4"/>
        <v>182.39613935969871</v>
      </c>
      <c r="G91" s="48"/>
      <c r="H91" s="12"/>
      <c r="I91" s="23"/>
      <c r="J91" s="23"/>
      <c r="K91" s="12"/>
      <c r="L91" s="23"/>
      <c r="M91" s="23"/>
      <c r="N91" s="87">
        <v>24.602690426232407</v>
      </c>
      <c r="O91" s="87"/>
      <c r="P91" s="87"/>
      <c r="Q91" s="87"/>
      <c r="R91" s="87"/>
      <c r="S91" s="87"/>
      <c r="T91" s="87"/>
      <c r="U91" s="87"/>
      <c r="V91" s="87"/>
      <c r="W91" s="87"/>
      <c r="X91" s="87"/>
      <c r="Y91" s="88"/>
      <c r="Z91" s="88"/>
      <c r="AA91" s="88"/>
      <c r="AB91" s="88" t="e">
        <f>#REF!/#REF!*100</f>
        <v>#REF!</v>
      </c>
      <c r="AC91" s="88" t="e">
        <f>D91/#REF!*100</f>
        <v>#REF!</v>
      </c>
      <c r="AD91" s="88"/>
      <c r="AE91" s="88"/>
      <c r="AF91" s="88"/>
      <c r="AG91" s="88"/>
      <c r="AH91" s="84"/>
      <c r="AI91" s="84"/>
      <c r="AJ91" s="84"/>
      <c r="AK91" s="84"/>
      <c r="AL91" s="84"/>
    </row>
    <row r="92" spans="1:41" ht="51" x14ac:dyDescent="0.25">
      <c r="A92" s="14" t="s">
        <v>186</v>
      </c>
      <c r="B92" s="48" t="s">
        <v>398</v>
      </c>
      <c r="C92" s="16" t="s">
        <v>303</v>
      </c>
      <c r="D92" s="24">
        <v>2004</v>
      </c>
      <c r="E92" s="17">
        <f>[2]январь!I95+[2]февраль!I95+[2]март!I95+[2]апрель!I95+[2]май!I95+[2]июнь!I95+[2]июль!I95+[2]август!I95+[2]сентябрь!I95+[2]октябрь!I95+[2]ноябрь!I95+[2]декабрь!I95</f>
        <v>3075.8089999999997</v>
      </c>
      <c r="F92" s="11">
        <f t="shared" si="4"/>
        <v>153.48348303393215</v>
      </c>
      <c r="G92" s="48" t="s">
        <v>364</v>
      </c>
      <c r="H92" s="12">
        <f t="shared" si="5"/>
        <v>1510</v>
      </c>
      <c r="I92" s="23">
        <v>801</v>
      </c>
      <c r="J92" s="23">
        <v>709</v>
      </c>
      <c r="K92" s="12">
        <f t="shared" si="6"/>
        <v>1510</v>
      </c>
      <c r="L92" s="23">
        <v>800</v>
      </c>
      <c r="M92" s="23">
        <v>710</v>
      </c>
      <c r="N92" s="87">
        <v>46.42541583255155</v>
      </c>
      <c r="O92" s="87"/>
      <c r="P92" s="87"/>
      <c r="Q92" s="87"/>
      <c r="R92" s="87"/>
      <c r="S92" s="87"/>
      <c r="T92" s="87"/>
      <c r="U92" s="87"/>
      <c r="V92" s="87"/>
      <c r="W92" s="87"/>
      <c r="X92" s="87"/>
      <c r="Y92" s="88"/>
      <c r="Z92" s="88"/>
      <c r="AA92" s="88"/>
      <c r="AB92" s="88" t="e">
        <f>#REF!/#REF!*100</f>
        <v>#REF!</v>
      </c>
      <c r="AC92" s="88" t="e">
        <f>D92/#REF!*100</f>
        <v>#REF!</v>
      </c>
      <c r="AD92" s="88"/>
      <c r="AE92" s="88"/>
      <c r="AF92" s="88"/>
      <c r="AG92" s="88"/>
      <c r="AH92" s="84">
        <f>[2]январь!G95+[2]февраль!G95+[2]март!G95+[2]апрель!G95+[2]май!G95+[2]июнь!G95+[2]июль!G95+[2]август!G95+[2]сентябрь!G95+[2]октябрь!G95+[2]ноябрь!G95+[2]декабрь!G95</f>
        <v>6963.0679999999993</v>
      </c>
      <c r="AI92" s="84">
        <f>[2]январь!H95+[2]февраль!H95+[2]март!H95+[2]апрель!H95+[2]май!H95+[2]июнь!H95+[2]июль!H95+[2]август!H95+[2]сентябрь!H95+[2]октябрь!H95+[2]ноябрь!H95+[2]декабрь!H95</f>
        <v>3887.2589999999991</v>
      </c>
      <c r="AJ92" s="84">
        <f>[2]январь!I95+[2]февраль!I95+[2]март!I95+[2]апрель!I95+[2]май!I95+[2]июнь!I95+[2]июль!I95+[2]август!I95+[2]сентябрь!I95+[2]октябрь!I95+[2]ноябрь!I95+[2]декабрь!I95</f>
        <v>3075.8089999999997</v>
      </c>
      <c r="AK92" s="84"/>
      <c r="AL92" s="84"/>
      <c r="AM92" s="100" t="s">
        <v>399</v>
      </c>
      <c r="AN92" s="100"/>
      <c r="AO92" s="100"/>
    </row>
    <row r="93" spans="1:41" ht="38.25" x14ac:dyDescent="0.25">
      <c r="A93" s="14" t="s">
        <v>188</v>
      </c>
      <c r="B93" s="48" t="s">
        <v>50</v>
      </c>
      <c r="C93" s="16" t="s">
        <v>303</v>
      </c>
      <c r="D93" s="24">
        <v>464</v>
      </c>
      <c r="E93" s="17">
        <f>[2]январь!I96+[2]февраль!I96+[2]март!I96+[2]апрель!I96+[2]май!I96+[2]июнь!I96+[2]июль!I96+[2]август!I96+[2]сентябрь!I96+[2]октябрь!I96+[2]ноябрь!I96+[2]декабрь!I96</f>
        <v>469.774</v>
      </c>
      <c r="F93" s="11">
        <f t="shared" si="4"/>
        <v>101.24439655172415</v>
      </c>
      <c r="G93" s="48" t="s">
        <v>325</v>
      </c>
      <c r="H93" s="12">
        <f t="shared" si="5"/>
        <v>423</v>
      </c>
      <c r="I93" s="23">
        <v>247</v>
      </c>
      <c r="J93" s="23">
        <v>176</v>
      </c>
      <c r="K93" s="12">
        <f t="shared" si="6"/>
        <v>422</v>
      </c>
      <c r="L93" s="23">
        <v>248</v>
      </c>
      <c r="M93" s="23">
        <v>174</v>
      </c>
      <c r="N93" s="87">
        <v>10.749198076997963</v>
      </c>
      <c r="O93" s="87"/>
      <c r="P93" s="87"/>
      <c r="Q93" s="87"/>
      <c r="R93" s="87"/>
      <c r="S93" s="87"/>
      <c r="T93" s="87"/>
      <c r="U93" s="87"/>
      <c r="V93" s="87"/>
      <c r="W93" s="87"/>
      <c r="X93" s="87"/>
      <c r="Y93" s="88"/>
      <c r="Z93" s="88"/>
      <c r="AA93" s="88"/>
      <c r="AB93" s="88" t="e">
        <f>#REF!/#REF!*100</f>
        <v>#REF!</v>
      </c>
      <c r="AC93" s="88" t="e">
        <f>D93/#REF!*100</f>
        <v>#REF!</v>
      </c>
      <c r="AD93" s="88"/>
      <c r="AE93" s="88"/>
      <c r="AF93" s="88"/>
      <c r="AG93" s="88"/>
      <c r="AH93" s="84">
        <f>[2]январь!G96+[2]февраль!G96+[2]март!G96+[2]апрель!G96+[2]май!G96+[2]июнь!G96+[2]июль!G96+[2]август!G96+[2]сентябрь!G96+[2]октябрь!G96+[2]ноябрь!G96+[2]декабрь!G96</f>
        <v>1095.4870000000001</v>
      </c>
      <c r="AI93" s="84">
        <f>[2]январь!H96+[2]февраль!H96+[2]март!H96+[2]апрель!H96+[2]май!H96+[2]июнь!H96+[2]июль!H96+[2]август!H96+[2]сентябрь!H96+[2]октябрь!H96+[2]ноябрь!H96+[2]декабрь!H96</f>
        <v>625.71300000000019</v>
      </c>
      <c r="AJ93" s="84">
        <f>[2]январь!I96+[2]февраль!I96+[2]март!I96+[2]апрель!I96+[2]май!I96+[2]июнь!I96+[2]июль!I96+[2]август!I96+[2]сентябрь!I96+[2]октябрь!I96+[2]ноябрь!I96+[2]декабрь!I96</f>
        <v>469.774</v>
      </c>
      <c r="AK93" s="84"/>
      <c r="AL93" s="84"/>
      <c r="AM93" s="101" t="e">
        <f>#REF!/AM23*100</f>
        <v>#REF!</v>
      </c>
      <c r="AN93" s="101" t="e">
        <f>#REF!/AN23*100</f>
        <v>#REF!</v>
      </c>
      <c r="AO93" s="101">
        <f>E93/AO23*10</f>
        <v>2.5882208332951108E-2</v>
      </c>
    </row>
    <row r="94" spans="1:41" ht="25.5" x14ac:dyDescent="0.25">
      <c r="A94" s="14" t="s">
        <v>189</v>
      </c>
      <c r="B94" s="48" t="s">
        <v>348</v>
      </c>
      <c r="C94" s="16" t="s">
        <v>303</v>
      </c>
      <c r="D94" s="24">
        <v>3518</v>
      </c>
      <c r="E94" s="17">
        <f>[2]январь!I97+[2]февраль!I97+[2]март!I97+[2]апрель!I97+[2]май!I97+[2]июнь!I97+[2]июль!I97+[2]август!I97+[2]сентябрь!I97+[2]октябрь!I97+[2]ноябрь!I97+[2]декабрь!I97</f>
        <v>3345</v>
      </c>
      <c r="F94" s="11">
        <f t="shared" si="4"/>
        <v>95.082433200682203</v>
      </c>
      <c r="G94" s="48" t="s">
        <v>331</v>
      </c>
      <c r="H94" s="12">
        <f t="shared" si="5"/>
        <v>1336</v>
      </c>
      <c r="I94" s="23">
        <v>708</v>
      </c>
      <c r="J94" s="23">
        <v>628</v>
      </c>
      <c r="K94" s="12">
        <f t="shared" si="6"/>
        <v>1335</v>
      </c>
      <c r="L94" s="23">
        <v>709</v>
      </c>
      <c r="M94" s="23">
        <v>626</v>
      </c>
      <c r="N94" s="87">
        <v>81.499307833790596</v>
      </c>
      <c r="O94" s="87" t="e">
        <f>#REF!/#REF!*100</f>
        <v>#REF!</v>
      </c>
      <c r="P94" s="87" t="e">
        <f>D94/#REF!*100</f>
        <v>#REF!</v>
      </c>
      <c r="Q94" s="87"/>
      <c r="R94" s="87"/>
      <c r="S94" s="87"/>
      <c r="T94" s="87"/>
      <c r="U94" s="87"/>
      <c r="V94" s="87"/>
      <c r="W94" s="87"/>
      <c r="X94" s="87"/>
      <c r="Y94" s="88"/>
      <c r="Z94" s="88"/>
      <c r="AA94" s="88"/>
      <c r="AB94" s="88" t="e">
        <f>#REF!/#REF!*100</f>
        <v>#REF!</v>
      </c>
      <c r="AC94" s="88" t="e">
        <f>D94/#REF!*100</f>
        <v>#REF!</v>
      </c>
      <c r="AD94" s="88"/>
      <c r="AE94" s="88"/>
      <c r="AF94" s="88"/>
      <c r="AG94" s="88"/>
      <c r="AH94" s="84">
        <f>[2]январь!G97+[2]февраль!G97+[2]март!G97+[2]апрель!G97+[2]май!G97+[2]июнь!G97+[2]июль!G97+[2]август!G97+[2]сентябрь!G97+[2]октябрь!G97+[2]ноябрь!G97+[2]декабрь!G97</f>
        <v>6589</v>
      </c>
      <c r="AI94" s="84">
        <f>[2]январь!H97+[2]февраль!H97+[2]март!H97+[2]апрель!H97+[2]май!H97+[2]июнь!H97+[2]июль!H97+[2]август!H97+[2]сентябрь!H97+[2]октябрь!H97+[2]ноябрь!H97+[2]декабрь!H97</f>
        <v>3244</v>
      </c>
      <c r="AJ94" s="84">
        <f>[2]январь!I97+[2]февраль!I97+[2]март!I97+[2]апрель!I97+[2]май!I97+[2]июнь!I97+[2]июль!I97+[2]август!I97+[2]сентябрь!I97+[2]октябрь!I97+[2]ноябрь!I97+[2]декабрь!I97</f>
        <v>3345</v>
      </c>
      <c r="AK94" s="84"/>
      <c r="AL94" s="84"/>
    </row>
    <row r="95" spans="1:41" x14ac:dyDescent="0.25">
      <c r="A95" s="14" t="s">
        <v>191</v>
      </c>
      <c r="B95" s="48" t="s">
        <v>400</v>
      </c>
      <c r="C95" s="16" t="s">
        <v>303</v>
      </c>
      <c r="D95" s="11">
        <f>D97+D98+D99+D100+D101</f>
        <v>13897</v>
      </c>
      <c r="E95" s="11">
        <f>E97+E98+E99+E100+E101</f>
        <v>12112.528</v>
      </c>
      <c r="F95" s="11">
        <f t="shared" si="4"/>
        <v>87.159300568468012</v>
      </c>
      <c r="G95" s="48"/>
      <c r="H95" s="12" t="e">
        <f t="shared" si="5"/>
        <v>#REF!</v>
      </c>
      <c r="I95" s="28" t="e">
        <f>I97+I98+I99+I100+#REF!+I101</f>
        <v>#REF!</v>
      </c>
      <c r="J95" s="28" t="e">
        <f>J97+J98+J99+J100+#REF!+J101</f>
        <v>#REF!</v>
      </c>
      <c r="K95" s="12" t="e">
        <f t="shared" si="6"/>
        <v>#REF!</v>
      </c>
      <c r="L95" s="28" t="e">
        <f>L97+L98+L99+L100+#REF!+L101</f>
        <v>#REF!</v>
      </c>
      <c r="M95" s="28" t="e">
        <f>M97+M98+M99+M100+#REF!+M101</f>
        <v>#REF!</v>
      </c>
      <c r="N95" s="93">
        <v>321.94311568112221</v>
      </c>
      <c r="O95" s="93"/>
      <c r="P95" s="93"/>
      <c r="Q95" s="93"/>
      <c r="R95" s="93"/>
      <c r="S95" s="93"/>
      <c r="T95" s="93"/>
      <c r="U95" s="93"/>
      <c r="V95" s="93"/>
      <c r="W95" s="93"/>
      <c r="X95" s="93"/>
      <c r="Y95" s="93"/>
      <c r="Z95" s="93"/>
      <c r="AA95" s="93"/>
      <c r="AB95" s="88" t="e">
        <f>#REF!/#REF!*100</f>
        <v>#REF!</v>
      </c>
      <c r="AC95" s="88" t="e">
        <f>D95/#REF!*100</f>
        <v>#REF!</v>
      </c>
      <c r="AD95" s="93"/>
      <c r="AE95" s="93"/>
      <c r="AF95" s="93"/>
      <c r="AG95" s="93"/>
      <c r="AH95" s="84">
        <f>[2]январь!G98+[2]февраль!G98+[2]март!G98+[2]апрель!G98+[2]май!G98+[2]июнь!G98+[2]июль!G98+[2]август!G98+[2]сентябрь!G98+[2]октябрь!G98+[2]ноябрь!G98+[2]декабрь!G98</f>
        <v>28565.291000000001</v>
      </c>
      <c r="AI95" s="84">
        <f>[2]январь!H98+[2]февраль!H98+[2]март!H98+[2]апрель!H98+[2]май!H98+[2]июнь!H98+[2]июль!H98+[2]август!H98+[2]сентябрь!H98+[2]октябрь!H98+[2]ноябрь!H98+[2]декабрь!H98</f>
        <v>16452.763000000003</v>
      </c>
      <c r="AJ95" s="84">
        <f>[2]январь!I98+[2]февраль!I98+[2]март!I98+[2]апрель!I98+[2]май!I98+[2]июнь!I98+[2]июль!I98+[2]август!I98+[2]сентябрь!I98+[2]октябрь!I98+[2]ноябрь!I98+[2]декабрь!I98</f>
        <v>12112.528</v>
      </c>
      <c r="AK95" s="84"/>
      <c r="AL95" s="84"/>
    </row>
    <row r="96" spans="1:41" x14ac:dyDescent="0.25">
      <c r="A96" s="14"/>
      <c r="B96" s="48" t="s">
        <v>305</v>
      </c>
      <c r="C96" s="16"/>
      <c r="D96" s="17"/>
      <c r="E96" s="18"/>
      <c r="F96" s="11"/>
      <c r="G96" s="48"/>
      <c r="H96" s="12"/>
      <c r="I96" s="19"/>
      <c r="J96" s="19"/>
      <c r="K96" s="12"/>
      <c r="L96" s="19"/>
      <c r="M96" s="19"/>
      <c r="N96" s="85">
        <v>0</v>
      </c>
      <c r="O96" s="85"/>
      <c r="P96" s="85"/>
      <c r="Q96" s="85"/>
      <c r="R96" s="85"/>
      <c r="S96" s="85"/>
      <c r="T96" s="85"/>
      <c r="U96" s="85"/>
      <c r="V96" s="85"/>
      <c r="W96" s="85"/>
      <c r="X96" s="85"/>
      <c r="Y96" s="85"/>
      <c r="Z96" s="85"/>
      <c r="AA96" s="85"/>
      <c r="AB96" s="88" t="e">
        <f>#REF!/#REF!*100</f>
        <v>#REF!</v>
      </c>
      <c r="AC96" s="88" t="e">
        <f>D96/#REF!*100</f>
        <v>#REF!</v>
      </c>
      <c r="AD96" s="85"/>
      <c r="AE96" s="85"/>
      <c r="AF96" s="85"/>
      <c r="AG96" s="85"/>
      <c r="AH96" s="84">
        <f>[2]январь!G99+[2]февраль!G99+[2]март!G99+[2]апрель!G99+[2]май!G99+[2]июнь!G99+[2]июль!G99+[2]август!G99+[2]сентябрь!G99+[2]октябрь!G99+[2]ноябрь!G99+[2]декабрь!G99</f>
        <v>0</v>
      </c>
      <c r="AI96" s="84">
        <f>[2]январь!H99+[2]февраль!H99+[2]март!H99+[2]апрель!H99+[2]май!H99+[2]июнь!H99+[2]июль!H99+[2]август!H99+[2]сентябрь!H99+[2]октябрь!H99+[2]ноябрь!H99+[2]декабрь!H99</f>
        <v>0</v>
      </c>
      <c r="AJ96" s="84">
        <f>[2]январь!I99+[2]февраль!I99+[2]март!I99+[2]апрель!I99+[2]май!I99+[2]июнь!I99+[2]июль!I99+[2]август!I99+[2]сентябрь!I99+[2]октябрь!I99+[2]ноябрь!I99+[2]декабрь!I99</f>
        <v>0</v>
      </c>
      <c r="AK96" s="84"/>
      <c r="AL96" s="84"/>
    </row>
    <row r="97" spans="1:41" ht="51" x14ac:dyDescent="0.25">
      <c r="A97" s="22" t="s">
        <v>193</v>
      </c>
      <c r="B97" s="48" t="s">
        <v>366</v>
      </c>
      <c r="C97" s="16" t="s">
        <v>303</v>
      </c>
      <c r="D97" s="24">
        <v>96</v>
      </c>
      <c r="E97" s="17">
        <f>[2]январь!I100+[2]февраль!I100+[2]март!I100+[2]апрель!I100+[2]май!I100+[2]июнь!I100+[2]июль!I100+[2]август!I100+[2]сентябрь!I100+[2]октябрь!I100+[2]ноябрь!I100+[2]декабрь!I100</f>
        <v>147.33000000000001</v>
      </c>
      <c r="F97" s="11">
        <f t="shared" si="4"/>
        <v>153.46875000000003</v>
      </c>
      <c r="G97" s="48" t="s">
        <v>367</v>
      </c>
      <c r="H97" s="12">
        <f t="shared" si="5"/>
        <v>24</v>
      </c>
      <c r="I97" s="23">
        <v>13</v>
      </c>
      <c r="J97" s="23">
        <v>11</v>
      </c>
      <c r="K97" s="12">
        <f t="shared" si="6"/>
        <v>70</v>
      </c>
      <c r="L97" s="23">
        <v>38</v>
      </c>
      <c r="M97" s="23">
        <v>32</v>
      </c>
      <c r="N97" s="87">
        <v>2.2239720159306131</v>
      </c>
      <c r="O97" s="87"/>
      <c r="P97" s="87"/>
      <c r="Q97" s="87"/>
      <c r="R97" s="87"/>
      <c r="S97" s="87"/>
      <c r="T97" s="87"/>
      <c r="U97" s="87"/>
      <c r="V97" s="87"/>
      <c r="W97" s="87"/>
      <c r="X97" s="87"/>
      <c r="Y97" s="88"/>
      <c r="Z97" s="88"/>
      <c r="AA97" s="88"/>
      <c r="AB97" s="88" t="e">
        <f>#REF!/#REF!*100</f>
        <v>#REF!</v>
      </c>
      <c r="AC97" s="88" t="e">
        <f>D97/#REF!*100</f>
        <v>#REF!</v>
      </c>
      <c r="AD97" s="88"/>
      <c r="AE97" s="88"/>
      <c r="AF97" s="88"/>
      <c r="AG97" s="88"/>
      <c r="AH97" s="84">
        <f>[2]январь!G100+[2]февраль!G100+[2]март!G100+[2]апрель!G100+[2]май!G100+[2]июнь!G100+[2]июль!G100+[2]август!G100+[2]сентябрь!G100+[2]октябрь!G100+[2]ноябрь!G100+[2]декабрь!G100</f>
        <v>447.58200000000005</v>
      </c>
      <c r="AI97" s="84">
        <f>[2]январь!H100+[2]февраль!H100+[2]март!H100+[2]апрель!H100+[2]май!H100+[2]июнь!H100+[2]июль!H100+[2]август!H100+[2]сентябрь!H100+[2]октябрь!H100+[2]ноябрь!H100+[2]декабрь!H100</f>
        <v>300.25200000000001</v>
      </c>
      <c r="AJ97" s="84">
        <f>[2]январь!I100+[2]февраль!I100+[2]март!I100+[2]апрель!I100+[2]май!I100+[2]июнь!I100+[2]июль!I100+[2]август!I100+[2]сентябрь!I100+[2]октябрь!I100+[2]ноябрь!I100+[2]декабрь!I100</f>
        <v>147.33000000000001</v>
      </c>
      <c r="AK97" s="84"/>
      <c r="AL97" s="84"/>
    </row>
    <row r="98" spans="1:41" x14ac:dyDescent="0.25">
      <c r="A98" s="22" t="s">
        <v>195</v>
      </c>
      <c r="B98" s="48" t="s">
        <v>128</v>
      </c>
      <c r="C98" s="16" t="s">
        <v>303</v>
      </c>
      <c r="D98" s="24">
        <v>407</v>
      </c>
      <c r="E98" s="17">
        <f>[2]январь!I101+[2]февраль!I101+[2]март!I101+[2]апрель!I101+[2]май!I101+[2]июнь!I101+[2]июль!I101+[2]август!I101+[2]сентябрь!I101+[2]октябрь!I101+[2]ноябрь!I101+[2]декабрь!I101</f>
        <v>397.37100000000004</v>
      </c>
      <c r="F98" s="11">
        <f t="shared" si="4"/>
        <v>97.634152334152347</v>
      </c>
      <c r="G98" s="48"/>
      <c r="H98" s="12">
        <f t="shared" si="5"/>
        <v>124</v>
      </c>
      <c r="I98" s="23">
        <v>66</v>
      </c>
      <c r="J98" s="23">
        <v>58</v>
      </c>
      <c r="K98" s="12">
        <f t="shared" si="6"/>
        <v>123</v>
      </c>
      <c r="L98" s="23">
        <v>66</v>
      </c>
      <c r="M98" s="23">
        <v>57</v>
      </c>
      <c r="N98" s="87">
        <v>9.4287146925391614</v>
      </c>
      <c r="O98" s="87"/>
      <c r="P98" s="87"/>
      <c r="Q98" s="87"/>
      <c r="R98" s="87"/>
      <c r="S98" s="87"/>
      <c r="T98" s="87"/>
      <c r="U98" s="87"/>
      <c r="V98" s="87"/>
      <c r="W98" s="87"/>
      <c r="X98" s="87"/>
      <c r="Y98" s="88"/>
      <c r="Z98" s="88"/>
      <c r="AA98" s="88"/>
      <c r="AB98" s="88" t="e">
        <f>#REF!/#REF!*100</f>
        <v>#REF!</v>
      </c>
      <c r="AC98" s="88" t="e">
        <f>D98/#REF!*100</f>
        <v>#REF!</v>
      </c>
      <c r="AD98" s="88"/>
      <c r="AE98" s="88"/>
      <c r="AF98" s="88"/>
      <c r="AG98" s="88"/>
      <c r="AH98" s="84">
        <f>[2]январь!G101+[2]февраль!G101+[2]март!G101+[2]апрель!G101+[2]май!G101+[2]июнь!G101+[2]июль!G101+[2]август!G101+[2]сентябрь!G101+[2]октябрь!G101+[2]ноябрь!G101+[2]декабрь!G101</f>
        <v>1138.829</v>
      </c>
      <c r="AI98" s="84">
        <f>[2]январь!H101+[2]февраль!H101+[2]март!H101+[2]апрель!H101+[2]май!H101+[2]июнь!H101+[2]июль!H101+[2]август!H101+[2]сентябрь!H101+[2]октябрь!H101+[2]ноябрь!H101+[2]декабрь!H101</f>
        <v>741.45799999999986</v>
      </c>
      <c r="AJ98" s="84">
        <f>[2]январь!I101+[2]февраль!I101+[2]март!I101+[2]апрель!I101+[2]май!I101+[2]июнь!I101+[2]июль!I101+[2]август!I101+[2]сентябрь!I101+[2]октябрь!I101+[2]ноябрь!I101+[2]декабрь!I101</f>
        <v>397.37100000000004</v>
      </c>
      <c r="AK98" s="84"/>
      <c r="AL98" s="84"/>
    </row>
    <row r="99" spans="1:41" ht="25.5" x14ac:dyDescent="0.25">
      <c r="A99" s="22" t="s">
        <v>197</v>
      </c>
      <c r="B99" s="48" t="s">
        <v>330</v>
      </c>
      <c r="C99" s="16" t="s">
        <v>303</v>
      </c>
      <c r="D99" s="17">
        <v>227</v>
      </c>
      <c r="E99" s="17">
        <f>[2]январь!I102+[2]февраль!I102+[2]март!I102+[2]апрель!I102+[2]май!I102+[2]июнь!I102+[2]июль!I102+[2]август!I102+[2]сентябрь!I102+[2]октябрь!I102+[2]ноябрь!I102+[2]декабрь!I102</f>
        <v>246.30700000000002</v>
      </c>
      <c r="F99" s="11">
        <f t="shared" si="4"/>
        <v>108.50528634361234</v>
      </c>
      <c r="G99" s="48" t="s">
        <v>331</v>
      </c>
      <c r="H99" s="12">
        <f t="shared" si="5"/>
        <v>179</v>
      </c>
      <c r="I99" s="23">
        <v>95</v>
      </c>
      <c r="J99" s="23">
        <v>84</v>
      </c>
      <c r="K99" s="12">
        <f t="shared" si="6"/>
        <v>175</v>
      </c>
      <c r="L99" s="23">
        <v>93</v>
      </c>
      <c r="M99" s="23">
        <v>82</v>
      </c>
      <c r="N99" s="87">
        <v>5.2587671626692627</v>
      </c>
      <c r="O99" s="87"/>
      <c r="P99" s="87"/>
      <c r="Q99" s="87"/>
      <c r="R99" s="87"/>
      <c r="S99" s="87"/>
      <c r="T99" s="87"/>
      <c r="U99" s="87"/>
      <c r="V99" s="87"/>
      <c r="W99" s="87"/>
      <c r="X99" s="87"/>
      <c r="Y99" s="88"/>
      <c r="Z99" s="88"/>
      <c r="AA99" s="88"/>
      <c r="AB99" s="88" t="e">
        <f>#REF!/#REF!*100</f>
        <v>#REF!</v>
      </c>
      <c r="AC99" s="88" t="e">
        <f>D99/#REF!*100</f>
        <v>#REF!</v>
      </c>
      <c r="AD99" s="88"/>
      <c r="AE99" s="88"/>
      <c r="AF99" s="88"/>
      <c r="AG99" s="88"/>
      <c r="AH99" s="84">
        <f>[2]январь!G102+[2]февраль!G102+[2]март!G102+[2]апрель!G102+[2]май!G102+[2]июнь!G102+[2]июль!G102+[2]август!G102+[2]сентябрь!G102+[2]октябрь!G102+[2]ноябрь!G102+[2]декабрь!G102</f>
        <v>574.05400000000009</v>
      </c>
      <c r="AI99" s="84">
        <f>[2]январь!H102+[2]февраль!H102+[2]март!H102+[2]апрель!H102+[2]май!H102+[2]июнь!H102+[2]июль!H102+[2]август!H102+[2]сентябрь!H102+[2]октябрь!H102+[2]ноябрь!H102+[2]декабрь!H102</f>
        <v>327.74700000000001</v>
      </c>
      <c r="AJ99" s="84">
        <f>[2]январь!I102+[2]февраль!I102+[2]март!I102+[2]апрель!I102+[2]май!I102+[2]июнь!I102+[2]июль!I102+[2]август!I102+[2]сентябрь!I102+[2]октябрь!I102+[2]ноябрь!I102+[2]декабрь!I102</f>
        <v>246.30700000000002</v>
      </c>
      <c r="AK99" s="84"/>
      <c r="AL99" s="84"/>
      <c r="AM99" s="91" t="e">
        <f>#REF!/#REF!*100</f>
        <v>#REF!</v>
      </c>
      <c r="AN99" s="91" t="e">
        <f>E99/#REF!*100</f>
        <v>#REF!</v>
      </c>
      <c r="AO99" s="91"/>
    </row>
    <row r="100" spans="1:41" ht="51" x14ac:dyDescent="0.25">
      <c r="A100" s="22" t="s">
        <v>198</v>
      </c>
      <c r="B100" s="48" t="s">
        <v>401</v>
      </c>
      <c r="C100" s="16" t="s">
        <v>303</v>
      </c>
      <c r="D100" s="24">
        <v>685</v>
      </c>
      <c r="E100" s="17">
        <f>[2]январь!I103+[2]февраль!I103+[2]март!I103+[2]апрель!I103+[2]май!I103+[2]июнь!I103+[2]июль!I103+[2]август!I103+[2]сентябрь!I103+[2]октябрь!I103+[2]ноябрь!I103+[2]декабрь!I103</f>
        <v>691.404</v>
      </c>
      <c r="F100" s="11">
        <f t="shared" si="4"/>
        <v>100.9348905109489</v>
      </c>
      <c r="G100" s="48" t="s">
        <v>364</v>
      </c>
      <c r="H100" s="12">
        <f t="shared" si="5"/>
        <v>333</v>
      </c>
      <c r="I100" s="23">
        <v>176</v>
      </c>
      <c r="J100" s="23">
        <v>157</v>
      </c>
      <c r="K100" s="12">
        <f t="shared" si="6"/>
        <v>335</v>
      </c>
      <c r="L100" s="23">
        <v>177</v>
      </c>
      <c r="M100" s="23">
        <v>158</v>
      </c>
      <c r="N100" s="87">
        <v>15.868966988671563</v>
      </c>
      <c r="O100" s="87"/>
      <c r="P100" s="87"/>
      <c r="Q100" s="87"/>
      <c r="R100" s="87"/>
      <c r="S100" s="87"/>
      <c r="T100" s="87"/>
      <c r="U100" s="87"/>
      <c r="V100" s="87"/>
      <c r="W100" s="87"/>
      <c r="X100" s="87"/>
      <c r="Y100" s="88"/>
      <c r="Z100" s="88"/>
      <c r="AA100" s="88"/>
      <c r="AB100" s="88" t="e">
        <f>#REF!/#REF!*100</f>
        <v>#REF!</v>
      </c>
      <c r="AC100" s="88" t="e">
        <f>D100/#REF!*100</f>
        <v>#REF!</v>
      </c>
      <c r="AD100" s="88"/>
      <c r="AE100" s="88"/>
      <c r="AF100" s="88"/>
      <c r="AG100" s="88"/>
      <c r="AH100" s="84">
        <f>[2]январь!G103+[2]февраль!G103+[2]март!G103+[2]апрель!G103+[2]май!G103+[2]июнь!G103+[2]июль!G103+[2]август!G103+[2]сентябрь!G103+[2]октябрь!G103+[2]ноябрь!G103+[2]декабрь!G103</f>
        <v>1609.3869999999999</v>
      </c>
      <c r="AI100" s="84">
        <f>[2]январь!H103+[2]февраль!H103+[2]март!H103+[2]апрель!H103+[2]май!H103+[2]июнь!H103+[2]июль!H103+[2]август!H103+[2]сентябрь!H103+[2]октябрь!H103+[2]ноябрь!H103+[2]декабрь!H103</f>
        <v>917.98299999999995</v>
      </c>
      <c r="AJ100" s="84">
        <f>[2]январь!I103+[2]февраль!I103+[2]март!I103+[2]апрель!I103+[2]май!I103+[2]июнь!I103+[2]июль!I103+[2]август!I103+[2]сентябрь!I103+[2]октябрь!I103+[2]ноябрь!I103+[2]декабрь!I103</f>
        <v>691.404</v>
      </c>
      <c r="AK100" s="84"/>
      <c r="AL100" s="84"/>
    </row>
    <row r="101" spans="1:41" ht="25.5" x14ac:dyDescent="0.25">
      <c r="A101" s="14" t="s">
        <v>200</v>
      </c>
      <c r="B101" s="48" t="s">
        <v>402</v>
      </c>
      <c r="C101" s="16" t="s">
        <v>303</v>
      </c>
      <c r="D101" s="24">
        <v>12482</v>
      </c>
      <c r="E101" s="17">
        <f>[2]январь!I104+[2]февраль!I104+[2]март!I104+[2]апрель!I104+[2]май!I104+[2]июнь!I104+[2]июль!I104+[2]август!I104+[2]сентябрь!I104+[2]октябрь!I104+[2]ноябрь!I104+[2]декабрь!I104</f>
        <v>10630.116</v>
      </c>
      <c r="F101" s="11">
        <f t="shared" si="4"/>
        <v>85.163563531485337</v>
      </c>
      <c r="G101" s="48" t="s">
        <v>403</v>
      </c>
      <c r="H101" s="12">
        <f t="shared" si="5"/>
        <v>9000</v>
      </c>
      <c r="I101" s="23">
        <v>4543</v>
      </c>
      <c r="J101" s="23">
        <v>4457</v>
      </c>
      <c r="K101" s="12">
        <f t="shared" si="6"/>
        <v>9001</v>
      </c>
      <c r="L101" s="23">
        <v>4543</v>
      </c>
      <c r="M101" s="23">
        <v>4458</v>
      </c>
      <c r="N101" s="87">
        <v>289.16269482131162</v>
      </c>
      <c r="O101" s="87"/>
      <c r="P101" s="87"/>
      <c r="Q101" s="87"/>
      <c r="R101" s="87"/>
      <c r="S101" s="87"/>
      <c r="T101" s="87"/>
      <c r="U101" s="87"/>
      <c r="V101" s="87"/>
      <c r="W101" s="87"/>
      <c r="X101" s="87"/>
      <c r="Y101" s="88"/>
      <c r="Z101" s="88"/>
      <c r="AA101" s="88"/>
      <c r="AB101" s="88" t="e">
        <f>#REF!/#REF!*100</f>
        <v>#REF!</v>
      </c>
      <c r="AC101" s="88" t="e">
        <f>D101/#REF!*100</f>
        <v>#REF!</v>
      </c>
      <c r="AD101" s="88"/>
      <c r="AE101" s="88"/>
      <c r="AF101" s="88"/>
      <c r="AG101" s="88"/>
      <c r="AH101" s="84">
        <f>[2]январь!G104+[2]февраль!G104+[2]март!G104+[2]апрель!G104+[2]май!G104+[2]июнь!G104+[2]июль!G104+[2]август!G104+[2]сентябрь!G104+[2]октябрь!G104+[2]ноябрь!G104+[2]декабрь!G104</f>
        <v>24795.438999999998</v>
      </c>
      <c r="AI101" s="84">
        <f>[2]январь!H104+[2]февраль!H104+[2]март!H104+[2]апрель!H104+[2]май!H104+[2]июнь!H104+[2]июль!H104+[2]август!H104+[2]сентябрь!H104+[2]октябрь!H104+[2]ноябрь!H104+[2]декабрь!H104</f>
        <v>14165.323</v>
      </c>
      <c r="AJ101" s="84">
        <f>[2]январь!I104+[2]февраль!I104+[2]март!I104+[2]апрель!I104+[2]май!I104+[2]июнь!I104+[2]июль!I104+[2]август!I104+[2]сентябрь!I104+[2]октябрь!I104+[2]ноябрь!I104+[2]декабрь!I104</f>
        <v>10630.116</v>
      </c>
      <c r="AK101" s="84"/>
      <c r="AL101" s="84"/>
    </row>
    <row r="102" spans="1:41" ht="51" x14ac:dyDescent="0.25">
      <c r="A102" s="14" t="s">
        <v>203</v>
      </c>
      <c r="B102" s="48" t="s">
        <v>404</v>
      </c>
      <c r="C102" s="16" t="s">
        <v>303</v>
      </c>
      <c r="D102" s="24">
        <v>55585</v>
      </c>
      <c r="E102" s="17">
        <f>[2]январь!I105+[2]февраль!I105+[2]март!I105+[2]апрель!I105+[2]май!I105+[2]июнь!I105+[2]июль!I105+[2]август!I105+[2]сентябрь!I105+[2]октябрь!I105+[2]ноябрь!I105+[2]декабрь!I105</f>
        <v>60418.010999999991</v>
      </c>
      <c r="F102" s="11">
        <f t="shared" si="4"/>
        <v>108.69481154987855</v>
      </c>
      <c r="G102" s="48" t="s">
        <v>405</v>
      </c>
      <c r="H102" s="12">
        <f t="shared" si="5"/>
        <v>51722</v>
      </c>
      <c r="I102" s="23">
        <v>29492</v>
      </c>
      <c r="J102" s="23">
        <v>22230</v>
      </c>
      <c r="K102" s="12">
        <f t="shared" si="6"/>
        <v>51722</v>
      </c>
      <c r="L102" s="23">
        <v>29494</v>
      </c>
      <c r="M102" s="23">
        <v>22228</v>
      </c>
      <c r="N102" s="87">
        <v>1287.7029635989911</v>
      </c>
      <c r="O102" s="87"/>
      <c r="P102" s="87"/>
      <c r="Q102" s="87"/>
      <c r="R102" s="87"/>
      <c r="S102" s="87"/>
      <c r="T102" s="87"/>
      <c r="U102" s="87"/>
      <c r="V102" s="87"/>
      <c r="W102" s="87"/>
      <c r="X102" s="87"/>
      <c r="Y102" s="88"/>
      <c r="Z102" s="88"/>
      <c r="AA102" s="88"/>
      <c r="AB102" s="88" t="e">
        <f>#REF!/#REF!*100</f>
        <v>#REF!</v>
      </c>
      <c r="AC102" s="88" t="e">
        <f>D102/#REF!*100</f>
        <v>#REF!</v>
      </c>
      <c r="AD102" s="88"/>
      <c r="AE102" s="88"/>
      <c r="AF102" s="88"/>
      <c r="AG102" s="88"/>
      <c r="AH102" s="84">
        <f>[2]январь!G105+[2]февраль!G105+[2]март!G105+[2]апрель!G105+[2]май!G105+[2]июнь!G105+[2]июль!G105+[2]август!G105+[2]сентябрь!G105+[2]октябрь!G105+[2]ноябрь!G105+[2]декабрь!G105</f>
        <v>136438.65299999999</v>
      </c>
      <c r="AI102" s="84">
        <f>[2]январь!H105+[2]февраль!H105+[2]март!H105+[2]апрель!H105+[2]май!H105+[2]июнь!H105+[2]июль!H105+[2]август!H105+[2]сентябрь!H105+[2]октябрь!H105+[2]ноябрь!H105+[2]декабрь!H105</f>
        <v>76020.641999999993</v>
      </c>
      <c r="AJ102" s="84">
        <f>[2]январь!I105+[2]февраль!I105+[2]март!I105+[2]апрель!I105+[2]май!I105+[2]июнь!I105+[2]июль!I105+[2]август!I105+[2]сентябрь!I105+[2]октябрь!I105+[2]ноябрь!I105+[2]декабрь!I105</f>
        <v>60418.010999999991</v>
      </c>
      <c r="AK102" s="84"/>
      <c r="AL102" s="84"/>
    </row>
    <row r="103" spans="1:41" x14ac:dyDescent="0.25">
      <c r="A103" s="34" t="s">
        <v>206</v>
      </c>
      <c r="B103" s="35" t="s">
        <v>406</v>
      </c>
      <c r="C103" s="9" t="s">
        <v>303</v>
      </c>
      <c r="D103" s="11">
        <f>D6+D48</f>
        <v>2092462.7</v>
      </c>
      <c r="E103" s="11">
        <f>E6+E48</f>
        <v>2144817.77</v>
      </c>
      <c r="F103" s="11">
        <f t="shared" si="4"/>
        <v>102.50207900958044</v>
      </c>
      <c r="G103" s="48"/>
      <c r="H103" s="12" t="e">
        <f t="shared" si="5"/>
        <v>#REF!</v>
      </c>
      <c r="I103" s="33" t="e">
        <f>I6+I48</f>
        <v>#REF!</v>
      </c>
      <c r="J103" s="33" t="e">
        <f>J6+J48</f>
        <v>#REF!</v>
      </c>
      <c r="K103" s="12" t="e">
        <f t="shared" si="6"/>
        <v>#REF!</v>
      </c>
      <c r="L103" s="33" t="e">
        <f>L6+L48</f>
        <v>#REF!</v>
      </c>
      <c r="M103" s="33" t="e">
        <f>M6+M48</f>
        <v>#REF!</v>
      </c>
      <c r="N103" s="102">
        <v>48474.775928943898</v>
      </c>
      <c r="O103" s="102"/>
      <c r="P103" s="102"/>
      <c r="Q103" s="102"/>
      <c r="R103" s="102"/>
      <c r="S103" s="102"/>
      <c r="T103" s="102"/>
      <c r="U103" s="102"/>
      <c r="V103" s="102"/>
      <c r="W103" s="102"/>
      <c r="X103" s="102"/>
      <c r="Y103" s="93"/>
      <c r="Z103" s="93"/>
      <c r="AA103" s="93"/>
      <c r="AB103" s="88" t="e">
        <f>#REF!/#REF!*100</f>
        <v>#REF!</v>
      </c>
      <c r="AC103" s="88" t="e">
        <f>D103/#REF!*100</f>
        <v>#REF!</v>
      </c>
      <c r="AD103" s="93"/>
      <c r="AE103" s="93"/>
      <c r="AF103" s="93"/>
      <c r="AG103" s="93"/>
      <c r="AH103" s="84">
        <f>[2]январь!G106+[2]февраль!G106+[2]март!G106+[2]апрель!G106+[2]май!G106+[2]июнь!G106+[2]июль!G106+[2]август!G106+[2]сентябрь!G106+[2]октябрь!G106+[2]ноябрь!G106+[2]декабрь!G106</f>
        <v>4533580.2439999999</v>
      </c>
      <c r="AI103" s="84">
        <f>[2]январь!H106+[2]февраль!H106+[2]март!H106+[2]апрель!H106+[2]май!H106+[2]июнь!H106+[2]июль!H106+[2]август!H106+[2]сентябрь!H106+[2]октябрь!H106+[2]ноябрь!H106+[2]декабрь!H106</f>
        <v>2388762.4739999995</v>
      </c>
      <c r="AJ103" s="84">
        <f>[2]январь!I106+[2]февраль!I106+[2]март!I106+[2]апрель!I106+[2]май!I106+[2]июнь!I106+[2]июль!I106+[2]август!I106+[2]сентябрь!I106+[2]октябрь!I106+[2]ноябрь!I106+[2]декабрь!I106</f>
        <v>2144817.77</v>
      </c>
      <c r="AK103" s="84"/>
      <c r="AL103" s="84"/>
    </row>
    <row r="104" spans="1:41" x14ac:dyDescent="0.25">
      <c r="A104" s="34" t="s">
        <v>208</v>
      </c>
      <c r="B104" s="35" t="s">
        <v>407</v>
      </c>
      <c r="C104" s="9" t="s">
        <v>303</v>
      </c>
      <c r="D104" s="11">
        <f>'[2]1 квартал'!F107+'[2]2 квартал'!F107+'[2]3 квартал'!F107+'[2]4 квартал'!F107</f>
        <v>267065</v>
      </c>
      <c r="E104" s="11">
        <f>E106-E103</f>
        <v>143059.24926696019</v>
      </c>
      <c r="F104" s="11">
        <f t="shared" si="4"/>
        <v>53.567202466425847</v>
      </c>
      <c r="G104" s="48"/>
      <c r="H104" s="12" t="e">
        <f t="shared" si="5"/>
        <v>#REF!</v>
      </c>
      <c r="I104" s="33" t="e">
        <f>I106-I103</f>
        <v>#REF!</v>
      </c>
      <c r="J104" s="33" t="e">
        <f>J106-J103</f>
        <v>#REF!</v>
      </c>
      <c r="K104" s="12" t="e">
        <f t="shared" si="6"/>
        <v>#REF!</v>
      </c>
      <c r="L104" s="33" t="e">
        <f>L106-L103</f>
        <v>#REF!</v>
      </c>
      <c r="M104" s="33" t="e">
        <f>M106-M103</f>
        <v>#REF!</v>
      </c>
      <c r="N104" s="102">
        <v>6186.9279836928044</v>
      </c>
      <c r="O104" s="102"/>
      <c r="P104" s="102"/>
      <c r="Q104" s="102"/>
      <c r="R104" s="102"/>
      <c r="S104" s="102"/>
      <c r="T104" s="102"/>
      <c r="U104" s="102"/>
      <c r="V104" s="102"/>
      <c r="W104" s="102"/>
      <c r="X104" s="102"/>
      <c r="Y104" s="93"/>
      <c r="Z104" s="93"/>
      <c r="AA104" s="93"/>
      <c r="AB104" s="93"/>
      <c r="AC104" s="93"/>
      <c r="AD104" s="93"/>
      <c r="AE104" s="93"/>
      <c r="AF104" s="93"/>
      <c r="AG104" s="93"/>
      <c r="AH104" s="84">
        <f>[2]январь!G107+[2]февраль!G107+[2]март!G107+[2]апрель!G107+[2]май!G107+[2]июнь!G107+[2]июль!G107+[2]август!G107+[2]сентябрь!G107+[2]октябрь!G107+[2]ноябрь!G107+[2]декабрь!G107</f>
        <v>789536.95194817986</v>
      </c>
      <c r="AI104" s="84">
        <f>[2]январь!H107+[2]февраль!H107+[2]март!H107+[2]апрель!H107+[2]май!H107+[2]июнь!H107+[2]июль!H107+[2]август!H107+[2]сентябрь!H107+[2]октябрь!H107+[2]ноябрь!H107+[2]декабрь!H107</f>
        <v>646477.7026812199</v>
      </c>
      <c r="AJ104" s="84">
        <f>[2]январь!I107+[2]февраль!I107+[2]март!I107+[2]апрель!I107+[2]май!I107+[2]июнь!I107+[2]июль!I107+[2]август!I107+[2]сентябрь!I107+[2]октябрь!I107+[2]ноябрь!I107+[2]декабрь!I107</f>
        <v>143059.24926695987</v>
      </c>
      <c r="AK104" s="84"/>
      <c r="AL104" s="84"/>
    </row>
    <row r="105" spans="1:41" ht="25.5" x14ac:dyDescent="0.25">
      <c r="A105" s="34" t="s">
        <v>210</v>
      </c>
      <c r="B105" s="35" t="s">
        <v>408</v>
      </c>
      <c r="C105" s="9" t="s">
        <v>303</v>
      </c>
      <c r="D105" s="17">
        <f>'[2]1 квартал'!F108+'[2]2 квартал'!F108+'[2]3 квартал'!F108+'[2]4 квартал'!F108</f>
        <v>1542585</v>
      </c>
      <c r="E105" s="17">
        <v>1875173</v>
      </c>
      <c r="F105" s="11">
        <f t="shared" si="4"/>
        <v>121.5604326503888</v>
      </c>
      <c r="G105" s="48"/>
      <c r="H105" s="12">
        <f t="shared" si="5"/>
        <v>784476</v>
      </c>
      <c r="I105" s="31">
        <v>430246</v>
      </c>
      <c r="J105" s="31">
        <v>354230</v>
      </c>
      <c r="K105" s="12">
        <f t="shared" si="6"/>
        <v>784472</v>
      </c>
      <c r="L105" s="31">
        <v>430244</v>
      </c>
      <c r="M105" s="31">
        <v>354228</v>
      </c>
      <c r="N105" s="88">
        <v>35736.102835357546</v>
      </c>
      <c r="O105" s="88"/>
      <c r="P105" s="88"/>
      <c r="Q105" s="88"/>
      <c r="R105" s="88"/>
      <c r="S105" s="88"/>
      <c r="T105" s="88"/>
      <c r="U105" s="88"/>
      <c r="V105" s="88"/>
      <c r="W105" s="88"/>
      <c r="X105" s="88"/>
      <c r="Y105" s="88"/>
      <c r="Z105" s="88"/>
      <c r="AA105" s="88"/>
      <c r="AB105" s="88"/>
      <c r="AC105" s="88"/>
      <c r="AD105" s="88"/>
      <c r="AE105" s="88"/>
      <c r="AF105" s="88"/>
      <c r="AG105" s="88"/>
      <c r="AH105" s="84"/>
    </row>
    <row r="106" spans="1:41" x14ac:dyDescent="0.25">
      <c r="A106" s="34" t="s">
        <v>212</v>
      </c>
      <c r="B106" s="35" t="s">
        <v>409</v>
      </c>
      <c r="C106" s="9" t="s">
        <v>303</v>
      </c>
      <c r="D106" s="11">
        <f>D103+D104</f>
        <v>2359527.7000000002</v>
      </c>
      <c r="E106" s="11">
        <f>E107+E108</f>
        <v>2287877.0192669602</v>
      </c>
      <c r="F106" s="11">
        <f t="shared" si="4"/>
        <v>96.963346489509746</v>
      </c>
      <c r="G106" s="48"/>
      <c r="H106" s="12" t="e">
        <f t="shared" si="5"/>
        <v>#REF!</v>
      </c>
      <c r="I106" s="33" t="e">
        <f>#REF!+I127+I135</f>
        <v>#REF!</v>
      </c>
      <c r="J106" s="33" t="e">
        <f>#REF!+J127+J135</f>
        <v>#REF!</v>
      </c>
      <c r="K106" s="12" t="e">
        <f t="shared" si="6"/>
        <v>#REF!</v>
      </c>
      <c r="L106" s="33" t="e">
        <f>#REF!+L127+L135</f>
        <v>#REF!</v>
      </c>
      <c r="M106" s="33" t="e">
        <f>#REF!+M127+M135</f>
        <v>#REF!</v>
      </c>
      <c r="N106" s="102"/>
      <c r="O106" s="102"/>
      <c r="P106" s="102"/>
      <c r="Q106" s="102"/>
      <c r="R106" s="102"/>
      <c r="S106" s="102"/>
      <c r="T106" s="102"/>
      <c r="U106" s="102"/>
      <c r="V106" s="102"/>
      <c r="W106" s="102"/>
      <c r="X106" s="102"/>
      <c r="Y106" s="93"/>
      <c r="Z106" s="93"/>
      <c r="AA106" s="93"/>
      <c r="AB106" s="93"/>
      <c r="AC106" s="93"/>
      <c r="AD106" s="93"/>
      <c r="AE106" s="93"/>
      <c r="AF106" s="93"/>
      <c r="AG106" s="93"/>
      <c r="AH106" s="84">
        <f>[2]январь!G109+[2]февраль!G109+[2]март!G109+[2]апрель!G109+[2]май!G109+[2]июнь!G109+[2]июль!G109+[2]август!G109+[2]сентябрь!G109+[2]октябрь!G109+[2]ноябрь!G109+[2]декабрь!G109</f>
        <v>5323117.1959481798</v>
      </c>
      <c r="AI106" s="84">
        <f>[2]январь!H109+[2]февраль!H109+[2]март!H109+[2]апрель!H109+[2]май!H109+[2]июнь!H109+[2]июль!H109+[2]август!H109+[2]сентябрь!H109+[2]октябрь!H109+[2]ноябрь!H109+[2]декабрь!H109</f>
        <v>3035240.1766812201</v>
      </c>
      <c r="AJ106" s="84">
        <f>[2]январь!I109+[2]февраль!I109+[2]март!I109+[2]апрель!I109+[2]май!I109+[2]июнь!I109+[2]июль!I109+[2]август!I109+[2]сентябрь!I109+[2]октябрь!I109+[2]ноябрь!I109+[2]декабрь!I109</f>
        <v>2287877.0192669602</v>
      </c>
      <c r="AK106" s="84"/>
      <c r="AL106" s="84"/>
    </row>
    <row r="107" spans="1:41" ht="25.5" x14ac:dyDescent="0.25">
      <c r="A107" s="34"/>
      <c r="B107" s="35" t="s">
        <v>410</v>
      </c>
      <c r="C107" s="9" t="s">
        <v>303</v>
      </c>
      <c r="D107" s="11">
        <f>'[2]1 квартал'!F110+'[2]2 квартал'!F110+'[2]3 квартал'!F110+'[2]4 квартал'!F110</f>
        <v>1829.5300000000002</v>
      </c>
      <c r="E107" s="11"/>
      <c r="F107" s="11">
        <f t="shared" si="4"/>
        <v>0</v>
      </c>
      <c r="G107" s="48"/>
      <c r="H107" s="12"/>
      <c r="I107" s="33"/>
      <c r="J107" s="33"/>
      <c r="K107" s="12"/>
      <c r="L107" s="33"/>
      <c r="M107" s="33"/>
      <c r="N107" s="102"/>
      <c r="O107" s="102"/>
      <c r="P107" s="102"/>
      <c r="Q107" s="102"/>
      <c r="R107" s="102"/>
      <c r="S107" s="102"/>
      <c r="T107" s="102"/>
      <c r="U107" s="102"/>
      <c r="V107" s="102"/>
      <c r="W107" s="102"/>
      <c r="X107" s="102"/>
      <c r="Y107" s="93"/>
      <c r="Z107" s="93"/>
      <c r="AA107" s="93"/>
      <c r="AB107" s="93"/>
      <c r="AC107" s="93"/>
      <c r="AD107" s="93"/>
      <c r="AE107" s="93"/>
      <c r="AF107" s="93"/>
      <c r="AG107" s="93"/>
      <c r="AH107" s="84">
        <f>[2]январь!G110+[2]февраль!G110+[2]март!G110+[2]апрель!G110+[2]май!G110+[2]июнь!G110+[2]июль!G110+[2]август!G110+[2]сентябрь!G110+[2]октябрь!G110+[2]ноябрь!G110+[2]декабрь!G110</f>
        <v>0</v>
      </c>
      <c r="AI107" s="84">
        <f>[2]январь!H110+[2]февраль!H110+[2]март!H110+[2]апрель!H110+[2]май!H110+[2]июнь!H110+[2]июль!H110+[2]август!H110+[2]сентябрь!H110+[2]октябрь!H110+[2]ноябрь!H110+[2]декабрь!H110</f>
        <v>0</v>
      </c>
      <c r="AJ107" s="84">
        <f>[2]январь!I110+[2]февраль!I110+[2]март!I110+[2]апрель!I110+[2]май!I110+[2]июнь!I110+[2]июль!I110+[2]август!I110+[2]сентябрь!I110+[2]октябрь!I110+[2]ноябрь!I110+[2]декабрь!I110</f>
        <v>0</v>
      </c>
      <c r="AK107" s="84"/>
      <c r="AL107" s="84"/>
    </row>
    <row r="108" spans="1:41" ht="25.5" x14ac:dyDescent="0.25">
      <c r="A108" s="34"/>
      <c r="B108" s="35" t="s">
        <v>411</v>
      </c>
      <c r="C108" s="9" t="s">
        <v>412</v>
      </c>
      <c r="D108" s="11">
        <f>D106-D107</f>
        <v>2357698.1700000004</v>
      </c>
      <c r="E108" s="11">
        <f>E110</f>
        <v>2287877.0192669602</v>
      </c>
      <c r="F108" s="11">
        <f t="shared" si="4"/>
        <v>97.038588245880504</v>
      </c>
      <c r="G108" s="48"/>
      <c r="H108" s="12"/>
      <c r="I108" s="19"/>
      <c r="J108" s="19"/>
      <c r="K108" s="12"/>
      <c r="L108" s="19"/>
      <c r="M108" s="19"/>
      <c r="N108" s="85"/>
      <c r="O108" s="85"/>
      <c r="P108" s="85"/>
      <c r="Q108" s="85"/>
      <c r="R108" s="85"/>
      <c r="S108" s="85"/>
      <c r="T108" s="85"/>
      <c r="U108" s="85"/>
      <c r="V108" s="85"/>
      <c r="W108" s="85"/>
      <c r="X108" s="85"/>
      <c r="Y108" s="85"/>
      <c r="Z108" s="85"/>
      <c r="AA108" s="85"/>
      <c r="AB108" s="85"/>
      <c r="AC108" s="85"/>
      <c r="AD108" s="103" t="e">
        <f>#REF!/#REF!*100</f>
        <v>#REF!</v>
      </c>
      <c r="AE108" s="103" t="e">
        <f>E108/#REF!*100</f>
        <v>#REF!</v>
      </c>
      <c r="AF108" s="103"/>
      <c r="AG108" s="85"/>
      <c r="AH108" s="84">
        <f>[2]январь!G111+[2]февраль!G111+[2]март!G111+[2]апрель!G111+[2]май!G111+[2]июнь!G111+[2]июль!G111+[2]август!G111+[2]сентябрь!G111+[2]октябрь!G111+[2]ноябрь!G111+[2]декабрь!G111</f>
        <v>805351.26645131002</v>
      </c>
      <c r="AI108" s="84">
        <f>[2]январь!H111+[2]февраль!H111+[2]март!H111+[2]апрель!H111+[2]май!H111+[2]июнь!H111+[2]июль!H111+[2]август!H111+[2]сентябрь!H111+[2]октябрь!H111+[2]ноябрь!H111+[2]декабрь!H111</f>
        <v>479936.20845461002</v>
      </c>
      <c r="AJ108" s="84">
        <f>[2]январь!I111+[2]февраль!I111+[2]март!I111+[2]апрель!I111+[2]май!I111+[2]июнь!I111+[2]июль!I111+[2]август!I111+[2]сентябрь!I111+[2]октябрь!I111+[2]ноябрь!I111+[2]декабрь!I111</f>
        <v>325415.05799669999</v>
      </c>
      <c r="AK108" s="84"/>
      <c r="AL108" s="84"/>
    </row>
    <row r="109" spans="1:41" x14ac:dyDescent="0.25">
      <c r="A109" s="124" t="s">
        <v>216</v>
      </c>
      <c r="B109" s="132" t="s">
        <v>413</v>
      </c>
      <c r="C109" s="9" t="s">
        <v>414</v>
      </c>
      <c r="D109" s="11">
        <f>D118+D121+D126+D129+D134+D137</f>
        <v>11299.269999999999</v>
      </c>
      <c r="E109" s="11">
        <f>E118+E121+E126+E129+E134+E137</f>
        <v>11402.411179999999</v>
      </c>
      <c r="F109" s="11">
        <f t="shared" si="4"/>
        <v>100.91281277463058</v>
      </c>
      <c r="G109" s="48"/>
      <c r="H109" s="12"/>
      <c r="I109" s="28" t="e">
        <f>#REF!+I126+I134</f>
        <v>#REF!</v>
      </c>
      <c r="J109" s="28" t="e">
        <f>#REF!+J126+J134</f>
        <v>#REF!</v>
      </c>
      <c r="K109" s="12"/>
      <c r="L109" s="28" t="e">
        <f>#REF!+L126+L134</f>
        <v>#REF!</v>
      </c>
      <c r="M109" s="28" t="e">
        <f>#REF!+M126+M134</f>
        <v>#REF!</v>
      </c>
      <c r="N109" s="93">
        <f>E109-D109</f>
        <v>103.14118000000053</v>
      </c>
      <c r="O109" s="93"/>
      <c r="P109" s="93"/>
      <c r="Q109" s="93"/>
      <c r="R109" s="93"/>
      <c r="S109" s="93"/>
      <c r="T109" s="93"/>
      <c r="U109" s="93"/>
      <c r="V109" s="93"/>
      <c r="W109" s="93"/>
      <c r="X109" s="93"/>
      <c r="Y109" s="93"/>
      <c r="Z109" s="93"/>
      <c r="AA109" s="93"/>
      <c r="AB109" s="93"/>
      <c r="AC109" s="93">
        <f>[2]июль!I112+[2]август!I112+[2]сентябрь!I112+[2]октябрь!I112+[2]ноябрь!I112+[2]декабрь!I112</f>
        <v>5716.1908100000001</v>
      </c>
      <c r="AD109" s="93"/>
      <c r="AE109" s="93"/>
      <c r="AF109" s="93"/>
      <c r="AG109" s="93"/>
      <c r="AH109" s="84">
        <f>[2]январь!G112+[2]февраль!G112+[2]март!G112+[2]апрель!G112+[2]май!G112+[2]июнь!G112+[2]июль!G112+[2]август!G112+[2]сентябрь!G112+[2]октябрь!G112+[2]ноябрь!G112+[2]декабрь!G112</f>
        <v>0</v>
      </c>
      <c r="AI109" s="91">
        <f>[2]январь!H112+[2]февраль!H112+[2]март!H112+[2]апрель!H112+[2]май!H112+[2]июнь!H112+[2]июль!H112+[2]август!H112+[2]сентябрь!H112+[2]октябрь!H112+[2]ноябрь!H112+[2]декабрь!H112</f>
        <v>13587.478042000001</v>
      </c>
      <c r="AJ109" s="91">
        <f>[2]январь!I112+[2]февраль!I112+[2]март!I112+[2]апрель!I112+[2]май!I112+[2]июнь!I112+[2]июль!I112+[2]август!I112+[2]сентябрь!I112+[2]октябрь!I112+[2]ноябрь!I112+[2]декабрь!I112</f>
        <v>11402.411179999999</v>
      </c>
      <c r="AK109" s="91"/>
      <c r="AL109" s="91"/>
    </row>
    <row r="110" spans="1:41" x14ac:dyDescent="0.25">
      <c r="A110" s="125"/>
      <c r="B110" s="133"/>
      <c r="C110" s="9" t="s">
        <v>303</v>
      </c>
      <c r="D110" s="11">
        <f>D119+D122+D127+D130+D135+D138</f>
        <v>2357697.5887810001</v>
      </c>
      <c r="E110" s="11">
        <f>E119+E122+E127+E130+E135+E138</f>
        <v>2287877.0192669602</v>
      </c>
      <c r="F110" s="11">
        <f t="shared" si="4"/>
        <v>97.038612167808196</v>
      </c>
      <c r="G110" s="48"/>
      <c r="H110" s="12" t="e">
        <f t="shared" si="5"/>
        <v>#REF!</v>
      </c>
      <c r="I110" s="28" t="e">
        <f>I106</f>
        <v>#REF!</v>
      </c>
      <c r="J110" s="28" t="e">
        <f>J106</f>
        <v>#REF!</v>
      </c>
      <c r="K110" s="12" t="e">
        <f t="shared" si="6"/>
        <v>#REF!</v>
      </c>
      <c r="L110" s="28" t="e">
        <f>L106</f>
        <v>#REF!</v>
      </c>
      <c r="M110" s="28" t="e">
        <f>M106</f>
        <v>#REF!</v>
      </c>
      <c r="N110" s="93"/>
      <c r="O110" s="93"/>
      <c r="P110" s="93"/>
      <c r="Q110" s="93"/>
      <c r="R110" s="93"/>
      <c r="S110" s="93"/>
      <c r="T110" s="93"/>
      <c r="U110" s="93"/>
      <c r="V110" s="93"/>
      <c r="W110" s="93"/>
      <c r="X110" s="93"/>
      <c r="Y110" s="93"/>
      <c r="Z110" s="93"/>
      <c r="AA110" s="93"/>
      <c r="AB110" s="93"/>
      <c r="AC110" s="93">
        <f>[2]июль!I113+[2]август!I113+[2]сентябрь!I113+[2]октябрь!I113+[2]ноябрь!I113+[2]декабрь!I113</f>
        <v>1192999.74795</v>
      </c>
      <c r="AD110" s="93"/>
      <c r="AE110" s="93"/>
      <c r="AF110" s="93"/>
      <c r="AG110" s="93"/>
      <c r="AH110" s="84">
        <f>[2]январь!G113+[2]февраль!G113+[2]март!G113+[2]апрель!G113+[2]май!G113+[2]июнь!G113+[2]июль!G113+[2]август!G113+[2]сентябрь!G113+[2]октябрь!G113+[2]ноябрь!G113+[2]декабрь!G113</f>
        <v>5323117.1959481798</v>
      </c>
      <c r="AI110" s="104">
        <f>[2]январь!H113+[2]февраль!H113+[2]март!H113+[2]апрель!H113+[2]май!H113+[2]июнь!H113+[2]июль!H113+[2]август!H113+[2]сентябрь!H113+[2]октябрь!H113+[2]ноябрь!H113+[2]декабрь!H113</f>
        <v>3035240.1766812201</v>
      </c>
      <c r="AJ110" s="104">
        <f>[2]январь!I113+[2]февраль!I113+[2]март!I113+[2]апрель!I113+[2]май!I113+[2]июнь!I113+[2]июль!I113+[2]август!I113+[2]сентябрь!I113+[2]октябрь!I113+[2]ноябрь!I113+[2]декабрь!I113</f>
        <v>2287877.0192669602</v>
      </c>
      <c r="AK110" s="104"/>
      <c r="AL110" s="104"/>
    </row>
    <row r="111" spans="1:41" x14ac:dyDescent="0.25">
      <c r="A111" s="122" t="s">
        <v>219</v>
      </c>
      <c r="B111" s="123" t="s">
        <v>415</v>
      </c>
      <c r="C111" s="9" t="s">
        <v>221</v>
      </c>
      <c r="D111" s="61"/>
      <c r="E111" s="18"/>
      <c r="F111" s="11"/>
      <c r="G111" s="48"/>
      <c r="H111" s="12"/>
      <c r="I111" s="37">
        <v>15</v>
      </c>
      <c r="J111" s="19"/>
      <c r="K111" s="12"/>
      <c r="L111" s="37">
        <v>15</v>
      </c>
      <c r="M111" s="19"/>
      <c r="N111" s="85"/>
      <c r="O111" s="85"/>
      <c r="P111" s="85"/>
      <c r="Q111" s="85"/>
      <c r="R111" s="85"/>
      <c r="S111" s="85"/>
      <c r="T111" s="85"/>
      <c r="U111" s="85"/>
      <c r="V111" s="85"/>
      <c r="W111" s="85"/>
      <c r="X111" s="85"/>
      <c r="Y111" s="105"/>
      <c r="Z111" s="105"/>
      <c r="AA111" s="105"/>
      <c r="AB111" s="105"/>
      <c r="AC111" s="105">
        <f>AC110/AC109</f>
        <v>208.705375240964</v>
      </c>
      <c r="AD111" s="105"/>
      <c r="AE111" s="105"/>
      <c r="AF111" s="105"/>
      <c r="AG111" s="85"/>
      <c r="AH111" s="84">
        <f>[2]январь!G114+[2]февраль!G114+[2]март!G114+[2]апрель!G114+[2]май!G114+[2]июнь!G114+[2]июль!G114+[2]август!G114+[2]сентябрь!G114+[2]октябрь!G114+[2]ноябрь!G114+[2]декабрь!G114</f>
        <v>0</v>
      </c>
      <c r="AI111" s="84">
        <f>[2]январь!H114+[2]февраль!H114+[2]март!H114+[2]апрель!H114+[2]май!H114+[2]июнь!H114+[2]июль!H114+[2]август!H114+[2]сентябрь!H114+[2]октябрь!H114+[2]ноябрь!H114+[2]декабрь!H114</f>
        <v>146.5</v>
      </c>
      <c r="AJ111" s="84">
        <f>[2]январь!I114+[2]февраль!I114+[2]март!I114+[2]апрель!I114+[2]май!I114+[2]июнь!I114+[2]июль!I114+[2]август!I114+[2]сентябрь!I114+[2]октябрь!I114+[2]ноябрь!I114+[2]декабрь!I114</f>
        <v>0</v>
      </c>
      <c r="AK111" s="84"/>
      <c r="AL111" s="84"/>
    </row>
    <row r="112" spans="1:41" x14ac:dyDescent="0.25">
      <c r="A112" s="122"/>
      <c r="B112" s="123"/>
      <c r="C112" s="9" t="s">
        <v>414</v>
      </c>
      <c r="D112" s="61"/>
      <c r="E112" s="18"/>
      <c r="F112" s="11"/>
      <c r="G112" s="48"/>
      <c r="H112" s="12"/>
      <c r="I112" s="38">
        <v>537</v>
      </c>
      <c r="J112" s="19"/>
      <c r="K112" s="12"/>
      <c r="L112" s="38">
        <v>536</v>
      </c>
      <c r="M112" s="19"/>
      <c r="N112" s="85"/>
      <c r="O112" s="85"/>
      <c r="P112" s="85"/>
      <c r="Q112" s="85"/>
      <c r="R112" s="85"/>
      <c r="S112" s="85"/>
      <c r="T112" s="85"/>
      <c r="U112" s="85"/>
      <c r="V112" s="85"/>
      <c r="W112" s="85"/>
      <c r="X112" s="85"/>
      <c r="Y112" s="85"/>
      <c r="Z112" s="85"/>
      <c r="AA112" s="85"/>
      <c r="AB112" s="85"/>
      <c r="AC112" s="85"/>
      <c r="AD112" s="85"/>
      <c r="AE112" s="85"/>
      <c r="AF112" s="85"/>
      <c r="AG112" s="85"/>
      <c r="AH112" s="84">
        <f>[2]январь!G115+[2]февраль!G115+[2]март!G115+[2]апрель!G115+[2]май!G115+[2]июнь!G115+[2]июль!G115+[2]август!G115+[2]сентябрь!G115+[2]октябрь!G115+[2]ноябрь!G115+[2]декабрь!G115</f>
        <v>0</v>
      </c>
      <c r="AI112" s="84">
        <f>[2]январь!H115+[2]февраль!H115+[2]март!H115+[2]апрель!H115+[2]май!H115+[2]июнь!H115+[2]июль!H115+[2]август!H115+[2]сентябрь!H115+[2]октябрь!H115+[2]ноябрь!H115+[2]декабрь!H115</f>
        <v>1849.4690000000001</v>
      </c>
      <c r="AJ112" s="84">
        <f>[2]январь!I115+[2]февраль!I115+[2]март!I115+[2]апрель!I115+[2]май!I115+[2]июнь!I115+[2]июль!I115+[2]август!I115+[2]сентябрь!I115+[2]октябрь!I115+[2]ноябрь!I115+[2]декабрь!I115</f>
        <v>0</v>
      </c>
      <c r="AK112" s="84"/>
      <c r="AL112" s="84"/>
    </row>
    <row r="113" spans="1:38" x14ac:dyDescent="0.25">
      <c r="A113" s="34" t="s">
        <v>222</v>
      </c>
      <c r="B113" s="35" t="s">
        <v>223</v>
      </c>
      <c r="C113" s="9" t="s">
        <v>416</v>
      </c>
      <c r="D113" s="39">
        <f>(D119+D127+D135)/(D118+D126+D134)</f>
        <v>208.65928407596246</v>
      </c>
      <c r="E113" s="39">
        <f>E110/E109</f>
        <v>200.64852803062664</v>
      </c>
      <c r="F113" s="11">
        <f t="shared" si="4"/>
        <v>96.160843702301065</v>
      </c>
      <c r="G113" s="48"/>
      <c r="H113" s="40" t="e">
        <f t="shared" si="5"/>
        <v>#REF!</v>
      </c>
      <c r="I113" s="41" t="e">
        <f>I106/I109</f>
        <v>#REF!</v>
      </c>
      <c r="J113" s="41" t="e">
        <f>J106/J109</f>
        <v>#REF!</v>
      </c>
      <c r="K113" s="40" t="e">
        <f t="shared" si="6"/>
        <v>#REF!</v>
      </c>
      <c r="L113" s="41" t="e">
        <f>L106/L109</f>
        <v>#REF!</v>
      </c>
      <c r="M113" s="41" t="e">
        <f>M106/M109</f>
        <v>#REF!</v>
      </c>
      <c r="N113" s="106"/>
      <c r="O113" s="106"/>
      <c r="P113" s="106"/>
      <c r="Q113" s="106"/>
      <c r="R113" s="106"/>
      <c r="S113" s="106"/>
      <c r="T113" s="106"/>
      <c r="U113" s="106"/>
      <c r="V113" s="106"/>
      <c r="W113" s="106"/>
      <c r="X113" s="106"/>
      <c r="Y113" s="106" t="e">
        <f>Y118+Y126+Y134</f>
        <v>#REF!</v>
      </c>
      <c r="Z113" s="106">
        <f>Z118+Z126+Z134</f>
        <v>11402.411179999999</v>
      </c>
      <c r="AA113" s="106"/>
      <c r="AB113" s="106"/>
      <c r="AC113" s="106"/>
      <c r="AD113" s="106"/>
      <c r="AE113" s="106"/>
      <c r="AF113" s="106"/>
      <c r="AG113" s="106"/>
      <c r="AH113" s="84">
        <f>[2]январь!G116+[2]февраль!G116+[2]март!G116+[2]апрель!G116+[2]май!G116+[2]июнь!G116+[2]июль!G116+[2]август!G116+[2]сентябрь!G116+[2]октябрь!G116+[2]ноябрь!G116+[2]декабрь!G116</f>
        <v>5088.4849052498912</v>
      </c>
      <c r="AI113" s="84">
        <f>[2]январь!H116+[2]февраль!H116+[2]март!H116+[2]апрель!H116+[2]май!H116+[2]июнь!H116+[2]июль!H116+[2]август!H116+[2]сентябрь!H116+[2]октябрь!H116+[2]ноябрь!H116+[2]декабрь!H116</f>
        <v>2680.8046099947492</v>
      </c>
      <c r="AJ113" s="84">
        <f>[2]январь!I116+[2]февраль!I116+[2]март!I116+[2]апрель!I116+[2]май!I116+[2]июнь!I116+[2]июль!I116+[2]август!I116+[2]сентябрь!I116+[2]октябрь!I116+[2]ноябрь!I116+[2]декабрь!I116</f>
        <v>2407.6802952551416</v>
      </c>
      <c r="AK113" s="84"/>
      <c r="AL113" s="84"/>
    </row>
    <row r="114" spans="1:38" hidden="1" x14ac:dyDescent="0.25">
      <c r="A114" s="34"/>
      <c r="B114" s="35" t="s">
        <v>225</v>
      </c>
      <c r="C114" s="9"/>
      <c r="D114" s="39">
        <f>(D122+D130+D138)/(D121+D129+D137)</f>
        <v>208.65928407596246</v>
      </c>
      <c r="E114" s="42">
        <f>(E122+E130+E138)/(E121+E129+E137)</f>
        <v>211.63174404184457</v>
      </c>
      <c r="F114" s="11">
        <f t="shared" si="4"/>
        <v>101.42455198149725</v>
      </c>
      <c r="G114" s="11"/>
      <c r="H114" s="40"/>
      <c r="I114" s="41"/>
      <c r="J114" s="41"/>
      <c r="K114" s="40"/>
      <c r="L114" s="41"/>
      <c r="M114" s="41"/>
      <c r="N114" s="106"/>
      <c r="O114" s="106"/>
      <c r="P114" s="106"/>
      <c r="Q114" s="106"/>
      <c r="R114" s="106"/>
      <c r="S114" s="106"/>
      <c r="T114" s="106"/>
      <c r="U114" s="106"/>
      <c r="V114" s="106"/>
      <c r="W114" s="106"/>
      <c r="X114" s="106"/>
      <c r="Y114" s="106" t="e">
        <f>Y119+Y127+Y135</f>
        <v>#REF!</v>
      </c>
      <c r="Z114" s="106">
        <f>Z119+Z127+Z135</f>
        <v>2287877.0192669602</v>
      </c>
      <c r="AA114" s="106"/>
      <c r="AB114" s="106"/>
      <c r="AC114" s="106"/>
      <c r="AD114" s="106"/>
      <c r="AE114" s="106"/>
      <c r="AF114" s="106"/>
      <c r="AG114" s="106"/>
      <c r="AH114" s="84"/>
      <c r="AI114" s="84"/>
      <c r="AJ114" s="84"/>
      <c r="AK114" s="84"/>
      <c r="AL114" s="84"/>
    </row>
    <row r="115" spans="1:38" ht="15" hidden="1" customHeight="1" x14ac:dyDescent="0.25">
      <c r="A115" s="43"/>
      <c r="B115" s="48" t="s">
        <v>226</v>
      </c>
      <c r="C115" s="44"/>
      <c r="D115" s="78"/>
      <c r="E115" s="46"/>
      <c r="F115" s="11"/>
      <c r="G115" s="11"/>
      <c r="H115" s="12"/>
      <c r="I115" s="19"/>
      <c r="J115" s="19"/>
      <c r="K115" s="12"/>
      <c r="L115" s="19"/>
      <c r="M115" s="19"/>
      <c r="N115" s="85"/>
      <c r="O115" s="85"/>
      <c r="P115" s="85"/>
      <c r="Q115" s="85"/>
      <c r="R115" s="85"/>
      <c r="S115" s="85"/>
      <c r="T115" s="85"/>
      <c r="U115" s="85"/>
      <c r="V115" s="85"/>
      <c r="W115" s="85"/>
      <c r="X115" s="85"/>
      <c r="Y115" s="85"/>
      <c r="Z115" s="85"/>
      <c r="AA115" s="85"/>
      <c r="AB115" s="85"/>
      <c r="AC115" s="85"/>
      <c r="AD115" s="85"/>
      <c r="AE115" s="85"/>
      <c r="AF115" s="85"/>
      <c r="AG115" s="85"/>
      <c r="AH115" s="84">
        <f>[2]январь!G117+[2]февраль!G117+[2]март!G117+[2]апрель!G117+[2]май!G117+[2]июнь!G117+[2]июль!G117+[2]август!G117+[2]сентябрь!G117+[2]октябрь!G117+[2]ноябрь!G117+[2]декабрь!G117</f>
        <v>0</v>
      </c>
      <c r="AI115" s="84">
        <f>[2]январь!H117+[2]февраль!H117+[2]март!H117+[2]апрель!H117+[2]май!H117+[2]июнь!H117+[2]июль!H117+[2]август!H117+[2]сентябрь!H117+[2]октябрь!H117+[2]ноябрь!H117+[2]декабрь!H117</f>
        <v>0</v>
      </c>
      <c r="AJ115" s="84">
        <f>[2]январь!I117+[2]февраль!I117+[2]март!I117+[2]апрель!I117+[2]май!I117+[2]июнь!I117+[2]июль!I117+[2]август!I117+[2]сентябрь!I117+[2]октябрь!I117+[2]ноябрь!I117+[2]декабрь!I117</f>
        <v>0</v>
      </c>
      <c r="AK115" s="84"/>
      <c r="AL115" s="84"/>
    </row>
    <row r="116" spans="1:38" ht="25.5" hidden="1" customHeight="1" x14ac:dyDescent="0.25">
      <c r="A116" s="124"/>
      <c r="B116" s="116" t="s">
        <v>227</v>
      </c>
      <c r="C116" s="47" t="s">
        <v>228</v>
      </c>
      <c r="D116" s="42">
        <f>D118+D121</f>
        <v>8609.1319999999996</v>
      </c>
      <c r="E116" s="42">
        <f>E118+E121</f>
        <v>8650.9371199999987</v>
      </c>
      <c r="F116" s="11">
        <f t="shared" si="4"/>
        <v>100.48559041724529</v>
      </c>
      <c r="G116" s="11"/>
      <c r="H116" s="12"/>
      <c r="I116" s="19"/>
      <c r="J116" s="19"/>
      <c r="K116" s="12"/>
      <c r="L116" s="19"/>
      <c r="M116" s="19"/>
      <c r="N116" s="85"/>
      <c r="O116" s="85"/>
      <c r="P116" s="85"/>
      <c r="Q116" s="85"/>
      <c r="R116" s="85"/>
      <c r="S116" s="85"/>
      <c r="T116" s="85"/>
      <c r="U116" s="85"/>
      <c r="V116" s="85"/>
      <c r="W116" s="85"/>
      <c r="X116" s="85"/>
      <c r="Y116" s="85"/>
      <c r="Z116" s="85"/>
      <c r="AA116" s="85"/>
      <c r="AB116" s="85"/>
      <c r="AC116" s="85"/>
      <c r="AD116" s="85"/>
      <c r="AE116" s="85"/>
      <c r="AF116" s="85"/>
      <c r="AG116" s="85"/>
      <c r="AH116" s="84"/>
      <c r="AI116" s="84"/>
      <c r="AJ116" s="84"/>
      <c r="AK116" s="84"/>
      <c r="AL116" s="84"/>
    </row>
    <row r="117" spans="1:38" ht="25.5" hidden="1" customHeight="1" x14ac:dyDescent="0.25">
      <c r="A117" s="125"/>
      <c r="B117" s="126"/>
      <c r="C117" s="47" t="s">
        <v>229</v>
      </c>
      <c r="D117" s="11">
        <f>D119+D122</f>
        <v>806288.25745999999</v>
      </c>
      <c r="E117" s="42">
        <f>E119+E122</f>
        <v>775941.87491155998</v>
      </c>
      <c r="F117" s="11">
        <f t="shared" si="4"/>
        <v>96.236286183301445</v>
      </c>
      <c r="G117" s="11"/>
      <c r="H117" s="12"/>
      <c r="I117" s="19"/>
      <c r="J117" s="19"/>
      <c r="K117" s="12"/>
      <c r="L117" s="19"/>
      <c r="M117" s="19"/>
      <c r="N117" s="85"/>
      <c r="O117" s="85"/>
      <c r="P117" s="85"/>
      <c r="Q117" s="85"/>
      <c r="R117" s="85"/>
      <c r="S117" s="85"/>
      <c r="T117" s="85"/>
      <c r="U117" s="85"/>
      <c r="V117" s="85"/>
      <c r="W117" s="85"/>
      <c r="X117" s="85"/>
      <c r="Y117" s="85"/>
      <c r="Z117" s="85"/>
      <c r="AA117" s="85"/>
      <c r="AB117" s="85"/>
      <c r="AC117" s="85"/>
      <c r="AD117" s="85"/>
      <c r="AE117" s="85"/>
      <c r="AF117" s="85"/>
      <c r="AG117" s="85"/>
      <c r="AH117" s="84"/>
      <c r="AI117" s="84"/>
      <c r="AJ117" s="84"/>
      <c r="AK117" s="84"/>
      <c r="AL117" s="84"/>
    </row>
    <row r="118" spans="1:38" ht="18.75" hidden="1" customHeight="1" x14ac:dyDescent="0.25">
      <c r="A118" s="118"/>
      <c r="B118" s="115" t="s">
        <v>230</v>
      </c>
      <c r="C118" s="47" t="s">
        <v>228</v>
      </c>
      <c r="D118" s="49">
        <f>[2]январь!F118+[2]февраль!F118+[2]март!F118+[2]апрель!F118+[2]май!F118+[2]июнь!F118</f>
        <v>4304.5659999999998</v>
      </c>
      <c r="E118" s="49">
        <f>[2]январь!I118+[2]февраль!I118+[2]март!I118</f>
        <v>2194.9929899999997</v>
      </c>
      <c r="F118" s="11">
        <f t="shared" si="4"/>
        <v>50.992202001316734</v>
      </c>
      <c r="G118" s="11"/>
      <c r="H118" s="12"/>
      <c r="I118" s="50">
        <v>2358.7829999999999</v>
      </c>
      <c r="J118" s="50">
        <v>2075.9639999999999</v>
      </c>
      <c r="K118" s="12"/>
      <c r="L118" s="50">
        <v>2358.7809999999999</v>
      </c>
      <c r="M118" s="50">
        <v>2075.962</v>
      </c>
      <c r="N118" s="107"/>
      <c r="O118" s="107"/>
      <c r="P118" s="107"/>
      <c r="Q118" s="107"/>
      <c r="R118" s="107"/>
      <c r="S118" s="107"/>
      <c r="T118" s="107"/>
      <c r="U118" s="107"/>
      <c r="V118" s="107"/>
      <c r="W118" s="107"/>
      <c r="X118" s="107"/>
      <c r="Y118" s="108" t="e">
        <f>#REF!+#REF!</f>
        <v>#REF!</v>
      </c>
      <c r="Z118" s="108">
        <f>E118+E121</f>
        <v>8650.9371199999987</v>
      </c>
      <c r="AA118" s="108"/>
      <c r="AB118" s="108"/>
      <c r="AC118" s="108"/>
      <c r="AD118" s="108"/>
      <c r="AE118" s="108"/>
      <c r="AF118" s="108"/>
      <c r="AG118" s="108"/>
      <c r="AH118" s="84">
        <f>[2]январь!G118+[2]февраль!G118+[2]март!G118+[2]апрель!G118+[2]май!G118+[2]июнь!G118+[2]июль!G118+[2]август!G118+[2]сентябрь!G118+[2]октябрь!G118+[2]ноябрь!G118+[2]декабрь!G118</f>
        <v>0</v>
      </c>
      <c r="AI118" s="84">
        <f>[2]январь!H118+[2]февраль!H118+[2]март!H118+[2]апрель!H118+[2]май!H118+[2]июнь!H118+[2]июль!H118+[2]август!H118+[2]сентябрь!H118+[2]октябрь!H118+[2]ноябрь!H118+[2]декабрь!H118</f>
        <v>9938.5320000000011</v>
      </c>
      <c r="AJ118" s="84">
        <f>[2]январь!I118+[2]февраль!I118+[2]март!I118+[2]апрель!I118+[2]май!I118+[2]июнь!I118+[2]июль!I118+[2]август!I118+[2]сентябрь!I118+[2]октябрь!I118+[2]ноябрь!I118+[2]декабрь!I118</f>
        <v>8650.9371199999987</v>
      </c>
      <c r="AK118" s="84"/>
      <c r="AL118" s="84"/>
    </row>
    <row r="119" spans="1:38" ht="18.75" hidden="1" customHeight="1" x14ac:dyDescent="0.25">
      <c r="A119" s="118"/>
      <c r="B119" s="119"/>
      <c r="C119" s="51" t="s">
        <v>229</v>
      </c>
      <c r="D119" s="17">
        <f>[2]январь!F119+[2]февраль!F119+[2]март!F119+[2]апрель!F119+[2]май!F119+[2]июнь!F119</f>
        <v>403144.12873</v>
      </c>
      <c r="E119" s="49">
        <f>[2]январь!I119+[2]февраль!I119+[2]март!I119</f>
        <v>171310.42289156001</v>
      </c>
      <c r="F119" s="11">
        <f t="shared" si="4"/>
        <v>42.493592411038861</v>
      </c>
      <c r="G119" s="11"/>
      <c r="H119" s="12">
        <f>I119+J119</f>
        <v>310010</v>
      </c>
      <c r="I119" s="23">
        <v>171111</v>
      </c>
      <c r="J119" s="23">
        <v>138899</v>
      </c>
      <c r="K119" s="12">
        <f>L119+M119</f>
        <v>310007</v>
      </c>
      <c r="L119" s="23">
        <v>171110</v>
      </c>
      <c r="M119" s="23">
        <v>138897</v>
      </c>
      <c r="N119" s="87"/>
      <c r="O119" s="87"/>
      <c r="P119" s="87"/>
      <c r="Q119" s="87"/>
      <c r="R119" s="87"/>
      <c r="S119" s="87"/>
      <c r="T119" s="87"/>
      <c r="U119" s="87"/>
      <c r="V119" s="87"/>
      <c r="W119" s="87"/>
      <c r="X119" s="87"/>
      <c r="Y119" s="108" t="e">
        <f>#REF!+#REF!</f>
        <v>#REF!</v>
      </c>
      <c r="Z119" s="108">
        <f>E119+E122</f>
        <v>775941.87491155998</v>
      </c>
      <c r="AA119" s="88"/>
      <c r="AB119" s="88"/>
      <c r="AC119" s="88"/>
      <c r="AD119" s="88"/>
      <c r="AE119" s="88"/>
      <c r="AF119" s="88"/>
      <c r="AG119" s="88"/>
      <c r="AH119" s="84">
        <f>[2]январь!G119+[2]февраль!G119+[2]март!G119+[2]апрель!G119+[2]май!G119+[2]июнь!G119+[2]июль!G119+[2]август!G119+[2]сентябрь!G119+[2]октябрь!G119+[2]ноябрь!G119+[2]декабрь!G119</f>
        <v>2112918.1137085599</v>
      </c>
      <c r="AI119" s="84">
        <f>[2]январь!H119+[2]февраль!H119+[2]март!H119+[2]апрель!H119+[2]май!H119+[2]июнь!H119+[2]июль!H119+[2]август!H119+[2]сентябрь!H119+[2]октябрь!H119+[2]ноябрь!H119+[2]декабрь!H119</f>
        <v>1336976.2387969999</v>
      </c>
      <c r="AJ119" s="84">
        <f>[2]январь!I119+[2]февраль!I119+[2]март!I119+[2]апрель!I119+[2]май!I119+[2]июнь!I119+[2]июль!I119+[2]август!I119+[2]сентябрь!I119+[2]октябрь!I119+[2]ноябрь!I119+[2]декабрь!I119</f>
        <v>775941.87491155998</v>
      </c>
      <c r="AK119" s="84"/>
      <c r="AL119" s="84"/>
    </row>
    <row r="120" spans="1:38" ht="21.75" hidden="1" customHeight="1" x14ac:dyDescent="0.25">
      <c r="A120" s="118"/>
      <c r="B120" s="119"/>
      <c r="C120" s="47" t="s">
        <v>231</v>
      </c>
      <c r="D120" s="42">
        <f>D119/D118</f>
        <v>93.655000000000001</v>
      </c>
      <c r="E120" s="42">
        <f>E119/E118</f>
        <v>78.045999997275629</v>
      </c>
      <c r="F120" s="11">
        <f t="shared" si="4"/>
        <v>83.333511288533046</v>
      </c>
      <c r="G120" s="11"/>
      <c r="H120" s="52">
        <f>I120+J120</f>
        <v>139.45026237671641</v>
      </c>
      <c r="I120" s="53">
        <f>I119/I118</f>
        <v>72.54206936373545</v>
      </c>
      <c r="J120" s="53">
        <f>J119/J118</f>
        <v>66.908193012980959</v>
      </c>
      <c r="K120" s="52">
        <f>L120+M120</f>
        <v>139.4490009881921</v>
      </c>
      <c r="L120" s="53">
        <f>L119/L118</f>
        <v>72.541706924042543</v>
      </c>
      <c r="M120" s="53">
        <f>M119/M118</f>
        <v>66.907294064149539</v>
      </c>
      <c r="N120" s="56"/>
      <c r="O120" s="56"/>
      <c r="P120" s="56"/>
      <c r="Q120" s="56"/>
      <c r="R120" s="56"/>
      <c r="S120" s="56"/>
      <c r="T120" s="56"/>
      <c r="U120" s="56"/>
      <c r="V120" s="56"/>
      <c r="W120" s="56"/>
      <c r="X120" s="56"/>
      <c r="Y120" s="56"/>
      <c r="Z120" s="56"/>
      <c r="AA120" s="56"/>
      <c r="AB120" s="56"/>
      <c r="AC120" s="56"/>
      <c r="AD120" s="56"/>
      <c r="AE120" s="56"/>
      <c r="AF120" s="56"/>
      <c r="AG120" s="56"/>
      <c r="AH120" s="84">
        <f>[2]январь!G120+[2]февраль!G120+[2]март!G120+[2]апрель!G120+[2]май!G120+[2]июнь!G120+[2]июль!G120+[2]август!G120+[2]сентябрь!G120+[2]октябрь!G120+[2]ноябрь!G120+[2]декабрь!G120</f>
        <v>2690.2978145092575</v>
      </c>
      <c r="AI120" s="84">
        <f>[2]январь!H120+[2]февраль!H120+[2]март!H120+[2]апрель!H120+[2]май!H120+[2]июнь!H120+[2]июль!H120+[2]август!H120+[2]сентябрь!H120+[2]октябрь!H120+[2]ноябрь!H120+[2]декабрь!H120</f>
        <v>1613.2648075049522</v>
      </c>
      <c r="AJ120" s="84">
        <f>[2]январь!I120+[2]февраль!I120+[2]март!I120+[2]апрель!I120+[2]май!I120+[2]июнь!I120+[2]июль!I120+[2]август!I120+[2]сентябрь!I120+[2]октябрь!I120+[2]ноябрь!I120+[2]декабрь!I120</f>
        <v>1077.0330070043065</v>
      </c>
      <c r="AK120" s="84"/>
      <c r="AL120" s="84"/>
    </row>
    <row r="121" spans="1:38" ht="18.75" hidden="1" customHeight="1" x14ac:dyDescent="0.25">
      <c r="A121" s="112"/>
      <c r="B121" s="115" t="s">
        <v>232</v>
      </c>
      <c r="C121" s="47" t="s">
        <v>228</v>
      </c>
      <c r="D121" s="49">
        <f>[2]июль!F118+[2]август!F118+[2]сентябрь!F118+[2]октябрь!F118+[2]ноябрь!F118+[2]декабрь!F118</f>
        <v>4304.5659999999998</v>
      </c>
      <c r="E121" s="49">
        <f>[2]апрель!I118+[2]май!I118+[2]июнь!I118+[2]июль!I118+[2]август!I118+[2]сентябрь!I118+[2]октябрь!I118+[2]ноябрь!I118+[2]декабрь!I118</f>
        <v>6455.9441299999999</v>
      </c>
      <c r="F121" s="11">
        <f t="shared" si="4"/>
        <v>149.9789788331739</v>
      </c>
      <c r="G121" s="11"/>
      <c r="H121" s="52"/>
      <c r="I121" s="53"/>
      <c r="J121" s="53"/>
      <c r="K121" s="52"/>
      <c r="L121" s="53"/>
      <c r="M121" s="53"/>
      <c r="N121" s="56"/>
      <c r="O121" s="56"/>
      <c r="P121" s="56"/>
      <c r="Q121" s="56"/>
      <c r="R121" s="56"/>
      <c r="S121" s="56"/>
      <c r="T121" s="56"/>
      <c r="U121" s="56"/>
      <c r="V121" s="56"/>
      <c r="W121" s="56"/>
      <c r="X121" s="56"/>
      <c r="Y121" s="56"/>
      <c r="Z121" s="56"/>
      <c r="AA121" s="56"/>
      <c r="AB121" s="56"/>
      <c r="AC121" s="56"/>
      <c r="AD121" s="56"/>
      <c r="AE121" s="56"/>
      <c r="AF121" s="56"/>
      <c r="AG121" s="56"/>
      <c r="AH121" s="84"/>
      <c r="AI121" s="84"/>
      <c r="AJ121" s="84"/>
      <c r="AK121" s="84"/>
      <c r="AL121" s="84"/>
    </row>
    <row r="122" spans="1:38" ht="18.75" hidden="1" customHeight="1" x14ac:dyDescent="0.25">
      <c r="A122" s="113"/>
      <c r="B122" s="115"/>
      <c r="C122" s="51" t="s">
        <v>229</v>
      </c>
      <c r="D122" s="17">
        <f>[2]июль!F119+[2]август!F119+[2]сентябрь!F119+[2]октябрь!F119+[2]ноябрь!F119+[2]декабрь!F119</f>
        <v>403144.12873</v>
      </c>
      <c r="E122" s="49">
        <f>[2]апрель!I119+[2]май!I119+[2]июнь!I119+[2]июль!I119+[2]август!I119+[2]сентябрь!I119+[2]октябрь!I119+[2]ноябрь!I119+[2]декабрь!I119</f>
        <v>604631.45201999997</v>
      </c>
      <c r="F122" s="11">
        <f t="shared" si="4"/>
        <v>149.97897995556403</v>
      </c>
      <c r="G122" s="11"/>
      <c r="H122" s="52"/>
      <c r="I122" s="53"/>
      <c r="J122" s="53"/>
      <c r="K122" s="52"/>
      <c r="L122" s="53"/>
      <c r="M122" s="53"/>
      <c r="N122" s="56"/>
      <c r="O122" s="56"/>
      <c r="P122" s="56"/>
      <c r="Q122" s="56"/>
      <c r="R122" s="56"/>
      <c r="S122" s="56"/>
      <c r="T122" s="56"/>
      <c r="U122" s="56"/>
      <c r="V122" s="56"/>
      <c r="W122" s="56"/>
      <c r="X122" s="56"/>
      <c r="Y122" s="56"/>
      <c r="Z122" s="56"/>
      <c r="AA122" s="56"/>
      <c r="AB122" s="56"/>
      <c r="AC122" s="56"/>
      <c r="AD122" s="56"/>
      <c r="AE122" s="56"/>
      <c r="AF122" s="56"/>
      <c r="AG122" s="56"/>
      <c r="AH122" s="84"/>
      <c r="AI122" s="84"/>
      <c r="AJ122" s="84"/>
      <c r="AK122" s="84"/>
      <c r="AL122" s="84"/>
    </row>
    <row r="123" spans="1:38" ht="21.75" hidden="1" customHeight="1" x14ac:dyDescent="0.25">
      <c r="A123" s="114"/>
      <c r="B123" s="115"/>
      <c r="C123" s="47" t="s">
        <v>231</v>
      </c>
      <c r="D123" s="42">
        <f>D122/D121</f>
        <v>93.655000000000001</v>
      </c>
      <c r="E123" s="42">
        <f>E122/E121</f>
        <v>93.655000700881217</v>
      </c>
      <c r="F123" s="11">
        <f t="shared" si="4"/>
        <v>100.00000074836497</v>
      </c>
      <c r="G123" s="11"/>
      <c r="H123" s="52"/>
      <c r="I123" s="53"/>
      <c r="J123" s="53"/>
      <c r="K123" s="52"/>
      <c r="L123" s="53"/>
      <c r="M123" s="53"/>
      <c r="N123" s="56"/>
      <c r="O123" s="56"/>
      <c r="P123" s="56"/>
      <c r="Q123" s="56"/>
      <c r="R123" s="56"/>
      <c r="S123" s="56"/>
      <c r="T123" s="56"/>
      <c r="U123" s="56"/>
      <c r="V123" s="56"/>
      <c r="W123" s="56"/>
      <c r="X123" s="56"/>
      <c r="Y123" s="56"/>
      <c r="Z123" s="56"/>
      <c r="AA123" s="56"/>
      <c r="AB123" s="56"/>
      <c r="AC123" s="104">
        <v>1978.9268316800008</v>
      </c>
      <c r="AD123" s="104"/>
      <c r="AE123" s="104"/>
      <c r="AF123" s="104"/>
      <c r="AG123" s="56"/>
      <c r="AH123" s="84"/>
      <c r="AI123" s="84"/>
      <c r="AJ123" s="84"/>
      <c r="AK123" s="84"/>
      <c r="AL123" s="84"/>
    </row>
    <row r="124" spans="1:38" ht="18.75" hidden="1" customHeight="1" x14ac:dyDescent="0.25">
      <c r="A124" s="120"/>
      <c r="B124" s="116" t="s">
        <v>233</v>
      </c>
      <c r="C124" s="47" t="s">
        <v>228</v>
      </c>
      <c r="D124" s="42">
        <f>D126+D129</f>
        <v>413.71100000000007</v>
      </c>
      <c r="E124" s="42">
        <f>E126+E129</f>
        <v>428.23399999999998</v>
      </c>
      <c r="F124" s="11">
        <f t="shared" si="4"/>
        <v>103.51042152613779</v>
      </c>
      <c r="G124" s="11"/>
      <c r="H124" s="52"/>
      <c r="I124" s="53"/>
      <c r="J124" s="53"/>
      <c r="K124" s="52"/>
      <c r="L124" s="53"/>
      <c r="M124" s="53"/>
      <c r="N124" s="56"/>
      <c r="O124" s="56"/>
      <c r="P124" s="56"/>
      <c r="Q124" s="56"/>
      <c r="R124" s="56"/>
      <c r="S124" s="56"/>
      <c r="T124" s="56"/>
      <c r="U124" s="56"/>
      <c r="V124" s="56"/>
      <c r="W124" s="56"/>
      <c r="X124" s="56"/>
      <c r="Y124" s="56"/>
      <c r="Z124" s="56"/>
      <c r="AA124" s="56"/>
      <c r="AB124" s="56"/>
      <c r="AC124" s="104"/>
      <c r="AD124" s="104"/>
      <c r="AE124" s="104"/>
      <c r="AF124" s="104"/>
      <c r="AG124" s="56"/>
      <c r="AH124" s="84"/>
      <c r="AI124" s="84"/>
      <c r="AJ124" s="84"/>
      <c r="AK124" s="84"/>
      <c r="AL124" s="84"/>
    </row>
    <row r="125" spans="1:38" ht="18.75" hidden="1" customHeight="1" x14ac:dyDescent="0.25">
      <c r="A125" s="121"/>
      <c r="B125" s="117"/>
      <c r="C125" s="47" t="s">
        <v>229</v>
      </c>
      <c r="D125" s="11">
        <f>D127+D130</f>
        <v>598715.526113</v>
      </c>
      <c r="E125" s="42">
        <f>E127+E130</f>
        <v>583779.77225000004</v>
      </c>
      <c r="F125" s="11">
        <f t="shared" si="4"/>
        <v>97.505367205028676</v>
      </c>
      <c r="G125" s="11"/>
      <c r="H125" s="52"/>
      <c r="I125" s="53"/>
      <c r="J125" s="53"/>
      <c r="K125" s="52"/>
      <c r="L125" s="53"/>
      <c r="M125" s="53"/>
      <c r="N125" s="56"/>
      <c r="O125" s="56"/>
      <c r="P125" s="56"/>
      <c r="Q125" s="56"/>
      <c r="R125" s="56"/>
      <c r="S125" s="56"/>
      <c r="T125" s="56"/>
      <c r="U125" s="56"/>
      <c r="V125" s="56"/>
      <c r="W125" s="56"/>
      <c r="X125" s="56"/>
      <c r="Y125" s="56"/>
      <c r="Z125" s="56"/>
      <c r="AA125" s="56"/>
      <c r="AB125" s="56"/>
      <c r="AC125" s="104"/>
      <c r="AD125" s="104"/>
      <c r="AE125" s="104"/>
      <c r="AF125" s="104"/>
      <c r="AG125" s="56"/>
      <c r="AH125" s="84"/>
      <c r="AI125" s="84"/>
      <c r="AJ125" s="84"/>
      <c r="AK125" s="84"/>
      <c r="AL125" s="84"/>
    </row>
    <row r="126" spans="1:38" ht="18.75" hidden="1" customHeight="1" x14ac:dyDescent="0.25">
      <c r="A126" s="112"/>
      <c r="B126" s="115" t="s">
        <v>230</v>
      </c>
      <c r="C126" s="47" t="s">
        <v>228</v>
      </c>
      <c r="D126" s="49">
        <f>[2]январь!F133+[2]февраль!F133+[2]март!F133+[2]апрель!F133+[2]май!F133+[2]июнь!F133</f>
        <v>206.85550000000003</v>
      </c>
      <c r="E126" s="49">
        <f>[2]январь!I133+[2]февраль!I133+[2]март!I133</f>
        <v>109.12400000000001</v>
      </c>
      <c r="F126" s="11">
        <f t="shared" si="4"/>
        <v>52.753733886698683</v>
      </c>
      <c r="G126" s="11"/>
      <c r="H126" s="12"/>
      <c r="I126" s="50">
        <v>160.76300000000001</v>
      </c>
      <c r="J126" s="50">
        <v>167.24799999999999</v>
      </c>
      <c r="K126" s="12"/>
      <c r="L126" s="50">
        <v>160.761</v>
      </c>
      <c r="M126" s="50">
        <v>167.24600000000001</v>
      </c>
      <c r="N126" s="107"/>
      <c r="O126" s="107"/>
      <c r="P126" s="107"/>
      <c r="Q126" s="107"/>
      <c r="R126" s="107"/>
      <c r="S126" s="107"/>
      <c r="T126" s="107"/>
      <c r="U126" s="107"/>
      <c r="V126" s="107"/>
      <c r="W126" s="107"/>
      <c r="X126" s="107"/>
      <c r="Y126" s="108" t="e">
        <f>#REF!+#REF!</f>
        <v>#REF!</v>
      </c>
      <c r="Z126" s="108">
        <f>E126+E129</f>
        <v>428.23399999999998</v>
      </c>
      <c r="AA126" s="108"/>
      <c r="AB126" s="108"/>
      <c r="AC126" s="108" t="e">
        <f>#REF!-AC123</f>
        <v>#REF!</v>
      </c>
      <c r="AD126" s="108"/>
      <c r="AE126" s="108"/>
      <c r="AF126" s="108"/>
      <c r="AG126" s="108"/>
      <c r="AH126" s="84">
        <f>[2]январь!G133+[2]февраль!G133+[2]март!G133+[2]апрель!G133+[2]май!G133+[2]июнь!G133+[2]июль!G133+[2]август!G133+[2]сентябрь!G133+[2]октябрь!G133+[2]ноябрь!G133+[2]декабрь!G133</f>
        <v>0</v>
      </c>
      <c r="AI126" s="84">
        <f>[2]январь!H133+[2]февраль!H133+[2]март!H133+[2]апрель!H133+[2]май!H133+[2]июнь!H133+[2]июль!H133+[2]август!H133+[2]сентябрь!H133+[2]октябрь!H133+[2]ноябрь!H133+[2]декабрь!H133</f>
        <v>438.226</v>
      </c>
      <c r="AJ126" s="84">
        <f>[2]январь!I133+[2]февраль!I133+[2]март!I133+[2]апрель!I133+[2]май!I133+[2]июнь!I133+[2]июль!I133+[2]август!I133+[2]сентябрь!I133+[2]октябрь!I133+[2]ноябрь!I133+[2]декабрь!I133</f>
        <v>428.23400000000004</v>
      </c>
      <c r="AK126" s="84"/>
      <c r="AL126" s="84"/>
    </row>
    <row r="127" spans="1:38" ht="18.75" hidden="1" customHeight="1" x14ac:dyDescent="0.25">
      <c r="A127" s="113"/>
      <c r="B127" s="119"/>
      <c r="C127" s="51" t="s">
        <v>229</v>
      </c>
      <c r="D127" s="17">
        <f>[2]январь!F134+[2]февраль!F134+[2]март!F134+[2]апрель!F134+[2]май!F134+[2]июнь!F134</f>
        <v>299357.7630565</v>
      </c>
      <c r="E127" s="49">
        <f>[2]январь!I134+[2]февраль!I134+[2]март!I134</f>
        <v>121969.20428999999</v>
      </c>
      <c r="F127" s="11">
        <f t="shared" si="4"/>
        <v>40.743624967220192</v>
      </c>
      <c r="G127" s="11"/>
      <c r="H127" s="12">
        <f t="shared" si="5"/>
        <v>181775</v>
      </c>
      <c r="I127" s="23">
        <v>103849</v>
      </c>
      <c r="J127" s="23">
        <v>77926</v>
      </c>
      <c r="K127" s="12">
        <f t="shared" si="6"/>
        <v>181777</v>
      </c>
      <c r="L127" s="23">
        <v>103849</v>
      </c>
      <c r="M127" s="23">
        <v>77928</v>
      </c>
      <c r="N127" s="87"/>
      <c r="O127" s="87"/>
      <c r="P127" s="87"/>
      <c r="Q127" s="87"/>
      <c r="R127" s="87"/>
      <c r="S127" s="87"/>
      <c r="T127" s="87"/>
      <c r="U127" s="87"/>
      <c r="V127" s="87"/>
      <c r="W127" s="87"/>
      <c r="X127" s="87"/>
      <c r="Y127" s="108" t="e">
        <f>#REF!+#REF!</f>
        <v>#REF!</v>
      </c>
      <c r="Z127" s="108">
        <f>E127+E130</f>
        <v>583779.77225000004</v>
      </c>
      <c r="AA127" s="88"/>
      <c r="AB127" s="88"/>
      <c r="AC127" s="108" t="e">
        <f>AC126/#REF!</f>
        <v>#REF!</v>
      </c>
      <c r="AD127" s="108"/>
      <c r="AE127" s="108"/>
      <c r="AF127" s="108"/>
      <c r="AG127" s="88"/>
      <c r="AH127" s="84">
        <f>[2]январь!G134+[2]февраль!G134+[2]март!G134+[2]апрель!G134+[2]май!G134+[2]июнь!G134+[2]июль!G134+[2]август!G134+[2]сентябрь!G134+[2]октябрь!G134+[2]ноябрь!G134+[2]декабрь!G134</f>
        <v>1053813.9264300002</v>
      </c>
      <c r="AI127" s="84">
        <f>[2]январь!H134+[2]февраль!H134+[2]март!H134+[2]апрель!H134+[2]май!H134+[2]июнь!H134+[2]июль!H134+[2]август!H134+[2]сентябрь!H134+[2]октябрь!H134+[2]ноябрь!H134+[2]декабрь!H134</f>
        <v>470034.15418000001</v>
      </c>
      <c r="AJ127" s="84">
        <f>[2]январь!I134+[2]февраль!I134+[2]март!I134+[2]апрель!I134+[2]май!I134+[2]июнь!I134+[2]июль!I134+[2]август!I134+[2]сентябрь!I134+[2]октябрь!I134+[2]ноябрь!I134+[2]декабрь!I134</f>
        <v>583779.77224999992</v>
      </c>
      <c r="AK127" s="84"/>
      <c r="AL127" s="84"/>
    </row>
    <row r="128" spans="1:38" ht="21.75" hidden="1" customHeight="1" x14ac:dyDescent="0.25">
      <c r="A128" s="114"/>
      <c r="B128" s="119"/>
      <c r="C128" s="47" t="s">
        <v>231</v>
      </c>
      <c r="D128" s="42">
        <f>D127/D126</f>
        <v>1447.1829999999998</v>
      </c>
      <c r="E128" s="42">
        <f>E127/E126+0.001</f>
        <v>1117.7130000183276</v>
      </c>
      <c r="F128" s="11">
        <f t="shared" si="4"/>
        <v>77.233701613294784</v>
      </c>
      <c r="G128" s="11"/>
      <c r="H128" s="12">
        <f t="shared" si="5"/>
        <v>1111.9065863808858</v>
      </c>
      <c r="I128" s="53">
        <f>I127/I126</f>
        <v>645.97575312727429</v>
      </c>
      <c r="J128" s="53">
        <f>J127/J126</f>
        <v>465.93083325361141</v>
      </c>
      <c r="K128" s="12">
        <f t="shared" si="6"/>
        <v>1111.9321530892255</v>
      </c>
      <c r="L128" s="53">
        <f>L127/L126</f>
        <v>645.98378960071159</v>
      </c>
      <c r="M128" s="53">
        <f>M127/M126</f>
        <v>465.94836348851391</v>
      </c>
      <c r="N128" s="56"/>
      <c r="O128" s="56"/>
      <c r="P128" s="56"/>
      <c r="Q128" s="56"/>
      <c r="R128" s="56"/>
      <c r="S128" s="56"/>
      <c r="T128" s="56"/>
      <c r="U128" s="56"/>
      <c r="V128" s="56"/>
      <c r="W128" s="56"/>
      <c r="X128" s="56"/>
      <c r="Y128" s="56"/>
      <c r="Z128" s="56"/>
      <c r="AA128" s="56"/>
      <c r="AB128" s="56"/>
      <c r="AC128" s="56" t="e">
        <f>#REF!*84.224</f>
        <v>#REF!</v>
      </c>
      <c r="AD128" s="56"/>
      <c r="AE128" s="56"/>
      <c r="AF128" s="56"/>
      <c r="AG128" s="56"/>
      <c r="AH128" s="84">
        <f>[2]январь!G135+[2]февраль!G135+[2]март!G135+[2]апрель!G135+[2]май!G135+[2]июнь!G135+[2]июль!G135+[2]август!G135+[2]сентябрь!G135+[2]октябрь!G135+[2]ноябрь!G135+[2]декабрь!G135</f>
        <v>29254.038049509603</v>
      </c>
      <c r="AI128" s="84">
        <f>[2]январь!H135+[2]февраль!H135+[2]март!H135+[2]апрель!H135+[2]май!H135+[2]июнь!H135+[2]июль!H135+[2]август!H135+[2]сентябрь!H135+[2]октябрь!H135+[2]ноябрь!H135+[2]декабрь!H135</f>
        <v>12876.255026211207</v>
      </c>
      <c r="AJ128" s="84">
        <f>[2]январь!I135+[2]февраль!I135+[2]март!I135+[2]апрель!I135+[2]май!I135+[2]июнь!I135+[2]июль!I135+[2]август!I135+[2]сентябрь!I135+[2]октябрь!I135+[2]ноябрь!I135+[2]декабрь!I135</f>
        <v>16377.783023298389</v>
      </c>
      <c r="AK128" s="84"/>
      <c r="AL128" s="84"/>
    </row>
    <row r="129" spans="1:38" ht="18.75" hidden="1" customHeight="1" x14ac:dyDescent="0.25">
      <c r="A129" s="112"/>
      <c r="B129" s="115" t="s">
        <v>232</v>
      </c>
      <c r="C129" s="47" t="s">
        <v>228</v>
      </c>
      <c r="D129" s="17">
        <f>[2]июль!F133+[2]август!F133+[2]сентябрь!F133+[2]октябрь!F133+[2]ноябрь!F133+[2]декабрь!F133</f>
        <v>206.85550000000003</v>
      </c>
      <c r="E129" s="49">
        <f>[2]апрель!I133+[2]май!I133+[2]июнь!I133+[2]июль!I133+[2]август!I133+[2]сентябрь!I133+[2]октябрь!I133+[2]ноябрь!I133+[2]декабрь!I133</f>
        <v>319.10999999999996</v>
      </c>
      <c r="F129" s="11">
        <f t="shared" si="4"/>
        <v>154.2671091655769</v>
      </c>
      <c r="G129" s="11"/>
      <c r="H129" s="12"/>
      <c r="I129" s="53"/>
      <c r="J129" s="53"/>
      <c r="K129" s="12"/>
      <c r="L129" s="53"/>
      <c r="M129" s="53"/>
      <c r="N129" s="56"/>
      <c r="O129" s="56"/>
      <c r="P129" s="56"/>
      <c r="Q129" s="56"/>
      <c r="R129" s="56"/>
      <c r="S129" s="56"/>
      <c r="T129" s="56"/>
      <c r="U129" s="56"/>
      <c r="V129" s="56"/>
      <c r="W129" s="56"/>
      <c r="X129" s="56"/>
      <c r="Y129" s="56"/>
      <c r="Z129" s="56"/>
      <c r="AA129" s="56"/>
      <c r="AB129" s="56"/>
      <c r="AC129" s="56" t="e">
        <f>#REF!-AC128</f>
        <v>#REF!</v>
      </c>
      <c r="AD129" s="56"/>
      <c r="AE129" s="56"/>
      <c r="AF129" s="56"/>
      <c r="AG129" s="56"/>
      <c r="AH129" s="84"/>
      <c r="AI129" s="84"/>
      <c r="AJ129" s="84"/>
      <c r="AK129" s="84"/>
      <c r="AL129" s="84"/>
    </row>
    <row r="130" spans="1:38" ht="18.75" hidden="1" customHeight="1" x14ac:dyDescent="0.25">
      <c r="A130" s="113"/>
      <c r="B130" s="115"/>
      <c r="C130" s="51" t="s">
        <v>229</v>
      </c>
      <c r="D130" s="17">
        <f>[2]июль!F134+[2]август!F134+[2]сентябрь!F134+[2]октябрь!F134+[2]ноябрь!F134+[2]декабрь!F134</f>
        <v>299357.7630565</v>
      </c>
      <c r="E130" s="49">
        <f>[2]апрель!I134+[2]май!I134+[2]июнь!I134+[2]июль!I134+[2]август!I134+[2]сентябрь!I134+[2]октябрь!I134+[2]ноябрь!I134+[2]декабрь!I134</f>
        <v>461810.56796000001</v>
      </c>
      <c r="F130" s="11">
        <f t="shared" si="4"/>
        <v>154.26710944283718</v>
      </c>
      <c r="G130" s="11"/>
      <c r="H130" s="12"/>
      <c r="I130" s="53"/>
      <c r="J130" s="53"/>
      <c r="K130" s="12"/>
      <c r="L130" s="53"/>
      <c r="M130" s="53"/>
      <c r="N130" s="56"/>
      <c r="O130" s="56"/>
      <c r="P130" s="56"/>
      <c r="Q130" s="56"/>
      <c r="R130" s="56"/>
      <c r="S130" s="56"/>
      <c r="T130" s="56"/>
      <c r="U130" s="56"/>
      <c r="V130" s="56"/>
      <c r="W130" s="56"/>
      <c r="X130" s="56"/>
      <c r="Y130" s="56"/>
      <c r="Z130" s="56"/>
      <c r="AA130" s="56"/>
      <c r="AB130" s="56"/>
      <c r="AC130" s="56"/>
      <c r="AD130" s="56"/>
      <c r="AE130" s="56"/>
      <c r="AF130" s="56"/>
      <c r="AG130" s="56"/>
      <c r="AH130" s="84"/>
      <c r="AI130" s="84"/>
      <c r="AJ130" s="84"/>
      <c r="AK130" s="84"/>
      <c r="AL130" s="84"/>
    </row>
    <row r="131" spans="1:38" ht="18.75" hidden="1" customHeight="1" x14ac:dyDescent="0.25">
      <c r="A131" s="114"/>
      <c r="B131" s="115"/>
      <c r="C131" s="47" t="s">
        <v>231</v>
      </c>
      <c r="D131" s="42">
        <f>D130/D129</f>
        <v>1447.1829999999998</v>
      </c>
      <c r="E131" s="42">
        <f>E130/E129</f>
        <v>1447.1830026009843</v>
      </c>
      <c r="F131" s="11">
        <f t="shared" si="4"/>
        <v>100.00000017972741</v>
      </c>
      <c r="G131" s="11"/>
      <c r="H131" s="12"/>
      <c r="I131" s="53"/>
      <c r="J131" s="53"/>
      <c r="K131" s="12"/>
      <c r="L131" s="53"/>
      <c r="M131" s="53"/>
      <c r="N131" s="56"/>
      <c r="O131" s="56"/>
      <c r="P131" s="56"/>
      <c r="Q131" s="56"/>
      <c r="R131" s="56"/>
      <c r="S131" s="56"/>
      <c r="T131" s="56"/>
      <c r="U131" s="56"/>
      <c r="V131" s="56"/>
      <c r="W131" s="56"/>
      <c r="X131" s="56"/>
      <c r="Y131" s="56"/>
      <c r="Z131" s="56"/>
      <c r="AA131" s="56"/>
      <c r="AB131" s="56"/>
      <c r="AC131" s="56" t="e">
        <f>#REF!/84.224</f>
        <v>#REF!</v>
      </c>
      <c r="AD131" s="56"/>
      <c r="AE131" s="56"/>
      <c r="AF131" s="56"/>
      <c r="AG131" s="109">
        <v>3.7509999999999999</v>
      </c>
      <c r="AH131" s="84"/>
      <c r="AI131" s="84"/>
      <c r="AJ131" s="84"/>
      <c r="AK131" s="84"/>
      <c r="AL131" s="84"/>
    </row>
    <row r="132" spans="1:38" ht="18.75" hidden="1" customHeight="1" x14ac:dyDescent="0.25">
      <c r="A132" s="54"/>
      <c r="B132" s="116" t="s">
        <v>234</v>
      </c>
      <c r="C132" s="47" t="s">
        <v>228</v>
      </c>
      <c r="D132" s="42">
        <f>D134+D137</f>
        <v>2276.4270000000001</v>
      </c>
      <c r="E132" s="42">
        <f>E134+E137</f>
        <v>2323.2400600000001</v>
      </c>
      <c r="F132" s="11">
        <f t="shared" si="4"/>
        <v>102.05642702357687</v>
      </c>
      <c r="G132" s="11"/>
      <c r="H132" s="12"/>
      <c r="I132" s="53"/>
      <c r="J132" s="53"/>
      <c r="K132" s="12"/>
      <c r="L132" s="53"/>
      <c r="M132" s="53"/>
      <c r="N132" s="56"/>
      <c r="O132" s="56"/>
      <c r="P132" s="56"/>
      <c r="Q132" s="56"/>
      <c r="R132" s="56"/>
      <c r="S132" s="56"/>
      <c r="T132" s="56"/>
      <c r="U132" s="56"/>
      <c r="V132" s="56"/>
      <c r="W132" s="56"/>
      <c r="X132" s="56"/>
      <c r="Y132" s="56"/>
      <c r="Z132" s="56"/>
      <c r="AA132" s="56"/>
      <c r="AB132" s="56"/>
      <c r="AC132" s="56"/>
      <c r="AD132" s="56"/>
      <c r="AE132" s="56"/>
      <c r="AF132" s="56"/>
      <c r="AG132" s="109"/>
      <c r="AH132" s="84"/>
      <c r="AI132" s="84"/>
      <c r="AJ132" s="84"/>
      <c r="AK132" s="84"/>
      <c r="AL132" s="84"/>
    </row>
    <row r="133" spans="1:38" ht="18.75" hidden="1" customHeight="1" x14ac:dyDescent="0.25">
      <c r="A133" s="54"/>
      <c r="B133" s="117"/>
      <c r="C133" s="47" t="s">
        <v>229</v>
      </c>
      <c r="D133" s="11">
        <f>D135+D138</f>
        <v>952693.80520800012</v>
      </c>
      <c r="E133" s="42">
        <f>E135+E138</f>
        <v>928155.37210539996</v>
      </c>
      <c r="F133" s="11">
        <f t="shared" si="4"/>
        <v>97.424310626514171</v>
      </c>
      <c r="G133" s="11"/>
      <c r="H133" s="12"/>
      <c r="I133" s="53"/>
      <c r="J133" s="53"/>
      <c r="K133" s="12"/>
      <c r="L133" s="53"/>
      <c r="M133" s="53"/>
      <c r="N133" s="56"/>
      <c r="O133" s="56"/>
      <c r="P133" s="56"/>
      <c r="Q133" s="56"/>
      <c r="R133" s="56"/>
      <c r="S133" s="56"/>
      <c r="T133" s="56"/>
      <c r="U133" s="56"/>
      <c r="V133" s="56"/>
      <c r="W133" s="56"/>
      <c r="X133" s="56"/>
      <c r="Y133" s="56"/>
      <c r="Z133" s="56"/>
      <c r="AA133" s="56"/>
      <c r="AB133" s="56"/>
      <c r="AC133" s="56"/>
      <c r="AD133" s="56"/>
      <c r="AE133" s="56"/>
      <c r="AF133" s="56"/>
      <c r="AG133" s="109"/>
      <c r="AH133" s="84"/>
      <c r="AI133" s="84"/>
      <c r="AJ133" s="84"/>
      <c r="AK133" s="84"/>
      <c r="AL133" s="84"/>
    </row>
    <row r="134" spans="1:38" ht="18.75" hidden="1" customHeight="1" x14ac:dyDescent="0.25">
      <c r="A134" s="118"/>
      <c r="B134" s="115" t="s">
        <v>230</v>
      </c>
      <c r="C134" s="47" t="s">
        <v>235</v>
      </c>
      <c r="D134" s="49">
        <f>[2]январь!F136+[2]февраль!F136+[2]март!F136+[2]апрель!F136+[2]май!F136+[2]июнь!F136</f>
        <v>1138.2135000000001</v>
      </c>
      <c r="E134" s="49">
        <f>[2]январь!I136+[2]февраль!I136+[2]март!I136</f>
        <v>547.38806</v>
      </c>
      <c r="F134" s="11">
        <f t="shared" si="4"/>
        <v>48.091861500500563</v>
      </c>
      <c r="G134" s="11"/>
      <c r="H134" s="12"/>
      <c r="I134" s="50">
        <v>518.95500000000004</v>
      </c>
      <c r="J134" s="50">
        <v>460.03899999999999</v>
      </c>
      <c r="K134" s="12"/>
      <c r="L134" s="50">
        <v>518.95500000000004</v>
      </c>
      <c r="M134" s="50">
        <v>460.03899999999999</v>
      </c>
      <c r="N134" s="107"/>
      <c r="O134" s="107"/>
      <c r="P134" s="107"/>
      <c r="Q134" s="107"/>
      <c r="R134" s="107"/>
      <c r="S134" s="107"/>
      <c r="T134" s="107"/>
      <c r="U134" s="107"/>
      <c r="V134" s="107"/>
      <c r="W134" s="107"/>
      <c r="X134" s="107"/>
      <c r="Y134" s="108" t="e">
        <f>#REF!+#REF!</f>
        <v>#REF!</v>
      </c>
      <c r="Z134" s="108">
        <f>E134+E137</f>
        <v>2323.2400600000001</v>
      </c>
      <c r="AA134" s="108"/>
      <c r="AB134" s="108"/>
      <c r="AC134" s="108" t="e">
        <f>#REF!-AC131</f>
        <v>#REF!</v>
      </c>
      <c r="AD134" s="108"/>
      <c r="AE134" s="108"/>
      <c r="AF134" s="108"/>
      <c r="AG134" s="108"/>
      <c r="AH134" s="84">
        <f>[2]январь!G136+[2]февраль!G136+[2]март!G136+[2]апрель!G136+[2]май!G136+[2]июнь!G136+[2]июль!G136+[2]август!G136+[2]сентябрь!G136+[2]октябрь!G136+[2]ноябрь!G136+[2]декабрь!G136</f>
        <v>0</v>
      </c>
      <c r="AI134" s="84">
        <f>[2]январь!H136+[2]февраль!H136+[2]март!H136+[2]апрель!H136+[2]май!H136+[2]июнь!H136+[2]июль!H136+[2]август!H136+[2]сентябрь!H136+[2]октябрь!H136+[2]ноябрь!H136+[2]декабрь!H136</f>
        <v>3210.7200419999999</v>
      </c>
      <c r="AJ134" s="84">
        <f>[2]январь!I136+[2]февраль!I136+[2]март!I136+[2]апрель!I136+[2]май!I136+[2]июнь!I136+[2]июль!I136+[2]август!I136+[2]сентябрь!I136+[2]октябрь!I136+[2]ноябрь!I136+[2]декабрь!I136</f>
        <v>2323.2400599999996</v>
      </c>
      <c r="AK134" s="84"/>
      <c r="AL134" s="84"/>
    </row>
    <row r="135" spans="1:38" ht="18.75" hidden="1" customHeight="1" x14ac:dyDescent="0.25">
      <c r="A135" s="118"/>
      <c r="B135" s="119"/>
      <c r="C135" s="47" t="s">
        <v>229</v>
      </c>
      <c r="D135" s="17">
        <f>[2]январь!F137+[2]февраль!F137+[2]март!F137+[2]апрель!F137+[2]май!F137+[2]июнь!F137</f>
        <v>476346.90260400006</v>
      </c>
      <c r="E135" s="49">
        <f>[2]январь!I137+[2]февраль!I137+[2]март!I137</f>
        <v>184954.21465539999</v>
      </c>
      <c r="F135" s="11">
        <f>E135/D135*100</f>
        <v>38.827630377006436</v>
      </c>
      <c r="G135" s="11"/>
      <c r="H135" s="12">
        <f t="shared" si="5"/>
        <v>285151</v>
      </c>
      <c r="I135" s="23">
        <v>160226</v>
      </c>
      <c r="J135" s="23">
        <v>124925</v>
      </c>
      <c r="K135" s="12">
        <f t="shared" si="6"/>
        <v>285155</v>
      </c>
      <c r="L135" s="23">
        <v>160228</v>
      </c>
      <c r="M135" s="23">
        <v>124927</v>
      </c>
      <c r="N135" s="87"/>
      <c r="O135" s="87"/>
      <c r="P135" s="87"/>
      <c r="Q135" s="87"/>
      <c r="R135" s="87"/>
      <c r="S135" s="87"/>
      <c r="T135" s="87"/>
      <c r="U135" s="87"/>
      <c r="V135" s="87"/>
      <c r="W135" s="87"/>
      <c r="X135" s="87"/>
      <c r="Y135" s="108" t="e">
        <f>#REF!+#REF!</f>
        <v>#REF!</v>
      </c>
      <c r="Z135" s="108">
        <f>E135+E138</f>
        <v>928155.37210539996</v>
      </c>
      <c r="AA135" s="88"/>
      <c r="AB135" s="88"/>
      <c r="AC135" s="88"/>
      <c r="AD135" s="88"/>
      <c r="AE135" s="88"/>
      <c r="AF135" s="88"/>
      <c r="AG135" s="88"/>
      <c r="AH135" s="84">
        <f>[2]январь!G137+[2]февраль!G137+[2]март!G137+[2]апрель!G137+[2]май!G137+[2]июнь!G137+[2]июль!G137+[2]август!G137+[2]сентябрь!G137+[2]октябрь!G137+[2]ноябрь!G137+[2]декабрь!G137</f>
        <v>2156385.1558096199</v>
      </c>
      <c r="AI135" s="84">
        <f>[2]январь!H137+[2]февраль!H137+[2]март!H137+[2]апрель!H137+[2]май!H137+[2]июнь!H137+[2]июль!H137+[2]август!H137+[2]сентябрь!H137+[2]октябрь!H137+[2]ноябрь!H137+[2]декабрь!H137</f>
        <v>1228229.7837042199</v>
      </c>
      <c r="AJ135" s="84">
        <f>[2]январь!I137+[2]февраль!I137+[2]март!I137+[2]апрель!I137+[2]май!I137+[2]июнь!I137+[2]июль!I137+[2]август!I137+[2]сентябрь!I137+[2]октябрь!I137+[2]ноябрь!I137+[2]декабрь!I137</f>
        <v>928155.37210539996</v>
      </c>
      <c r="AK135" s="84"/>
      <c r="AL135" s="84"/>
    </row>
    <row r="136" spans="1:38" ht="18.75" hidden="1" customHeight="1" x14ac:dyDescent="0.25">
      <c r="A136" s="118"/>
      <c r="B136" s="119"/>
      <c r="C136" s="47" t="s">
        <v>224</v>
      </c>
      <c r="D136" s="42">
        <v>346.92500000000001</v>
      </c>
      <c r="E136" s="42">
        <f>E135/E134</f>
        <v>337.88500000420174</v>
      </c>
      <c r="F136" s="11">
        <f>E136/D136*100</f>
        <v>97.394249478763911</v>
      </c>
      <c r="G136" s="11"/>
      <c r="H136" s="52">
        <f t="shared" si="5"/>
        <v>580.30045055430219</v>
      </c>
      <c r="I136" s="53">
        <f>I135/I134</f>
        <v>308.74738657494385</v>
      </c>
      <c r="J136" s="53">
        <f>J135/J134</f>
        <v>271.55306397935828</v>
      </c>
      <c r="K136" s="52">
        <f t="shared" si="6"/>
        <v>580.30865191050066</v>
      </c>
      <c r="L136" s="53">
        <f>L135/L134</f>
        <v>308.75124047364415</v>
      </c>
      <c r="M136" s="53">
        <f>M135/M134</f>
        <v>271.55741143685646</v>
      </c>
      <c r="N136" s="56"/>
      <c r="O136" s="56"/>
      <c r="P136" s="56"/>
      <c r="Q136" s="56"/>
      <c r="R136" s="56"/>
      <c r="S136" s="56"/>
      <c r="T136" s="56"/>
      <c r="U136" s="56"/>
      <c r="V136" s="56"/>
      <c r="W136" s="56"/>
      <c r="X136" s="56"/>
      <c r="Y136" s="56"/>
      <c r="Z136" s="56"/>
      <c r="AA136" s="56"/>
      <c r="AB136" s="56"/>
      <c r="AC136" s="56"/>
      <c r="AD136" s="56"/>
      <c r="AE136" s="56"/>
      <c r="AF136" s="56"/>
      <c r="AG136" s="56"/>
      <c r="AH136" s="84">
        <f>[2]январь!G138+[2]февраль!G138+[2]март!G138+[2]апрель!G138+[2]май!G138+[2]июнь!G138+[2]июль!G138+[2]август!G138+[2]сентябрь!G138+[2]октябрь!G138+[2]ноябрь!G138+[2]декабрь!G138</f>
        <v>9360.8730412338973</v>
      </c>
      <c r="AI136" s="84">
        <f>[2]январь!H138+[2]февраль!H138+[2]март!H138+[2]апрель!H138+[2]май!H138+[2]июнь!H138+[2]июль!H138+[2]август!H138+[2]сентябрь!H138+[2]октябрь!H138+[2]ноябрь!H138+[2]декабрь!H138</f>
        <v>4580.682081602331</v>
      </c>
      <c r="AJ136" s="84">
        <f>[2]январь!I138+[2]февраль!I138+[2]март!I138+[2]апрель!I138+[2]май!I138+[2]июнь!I138+[2]июль!I138+[2]август!I138+[2]сентябрь!I138+[2]октябрь!I138+[2]ноябрь!I138+[2]декабрь!I138</f>
        <v>4780.1909596315681</v>
      </c>
      <c r="AK136" s="84"/>
      <c r="AL136" s="84"/>
    </row>
    <row r="137" spans="1:38" ht="18.75" hidden="1" customHeight="1" x14ac:dyDescent="0.25">
      <c r="A137" s="112"/>
      <c r="B137" s="115" t="s">
        <v>232</v>
      </c>
      <c r="C137" s="47" t="s">
        <v>235</v>
      </c>
      <c r="D137" s="49">
        <f>[2]июль!F136+[2]август!F136+[2]сентябрь!F136+[2]октябрь!F136+[2]ноябрь!F136+[2]декабрь!F136</f>
        <v>1138.2135000000001</v>
      </c>
      <c r="E137" s="49">
        <f>[2]апрель!I136+[2]май!I136+[2]июнь!I136+[2]июль!I136+[2]август!I136+[2]сентябрь!I136+[2]октябрь!I136+[2]ноябрь!I136+[2]декабрь!I136</f>
        <v>1775.8520000000003</v>
      </c>
      <c r="F137" s="11">
        <f>E137/D137*100</f>
        <v>156.02099254665319</v>
      </c>
      <c r="G137" s="11"/>
      <c r="H137" s="55"/>
      <c r="I137" s="56"/>
      <c r="J137" s="56"/>
      <c r="K137" s="55"/>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84"/>
      <c r="AI137" s="84"/>
      <c r="AJ137" s="84"/>
      <c r="AK137" s="84"/>
      <c r="AL137" s="84"/>
    </row>
    <row r="138" spans="1:38" ht="18.75" hidden="1" customHeight="1" x14ac:dyDescent="0.25">
      <c r="A138" s="113"/>
      <c r="B138" s="115"/>
      <c r="C138" s="47" t="s">
        <v>229</v>
      </c>
      <c r="D138" s="17">
        <f>[2]июль!F137+[2]август!F137+[2]сентябрь!F137+[2]октябрь!F137+[2]ноябрь!F137+[2]декабрь!F137</f>
        <v>476346.90260400006</v>
      </c>
      <c r="E138" s="49">
        <f>[2]апрель!I137+[2]май!I137+[2]июнь!I137+[2]июль!I137+[2]август!I137+[2]сентябрь!I137+[2]октябрь!I137+[2]ноябрь!I137+[2]декабрь!I137</f>
        <v>743201.15744999994</v>
      </c>
      <c r="F138" s="11">
        <f>E138/D138*100</f>
        <v>156.02099087602193</v>
      </c>
      <c r="G138" s="11"/>
      <c r="H138" s="55"/>
      <c r="I138" s="56"/>
      <c r="J138" s="56"/>
      <c r="K138" s="55"/>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84"/>
      <c r="AI138" s="84"/>
      <c r="AJ138" s="84"/>
      <c r="AK138" s="84"/>
      <c r="AL138" s="84"/>
    </row>
    <row r="139" spans="1:38" ht="18.75" hidden="1" customHeight="1" x14ac:dyDescent="0.25">
      <c r="A139" s="114"/>
      <c r="B139" s="115"/>
      <c r="C139" s="47" t="s">
        <v>224</v>
      </c>
      <c r="D139" s="42">
        <f>D138/D137</f>
        <v>418.50400000000002</v>
      </c>
      <c r="E139" s="42">
        <f>E138/E137</f>
        <v>418.50399551877058</v>
      </c>
      <c r="F139" s="11">
        <f>E139/D139*100</f>
        <v>99.999998929226621</v>
      </c>
      <c r="G139" s="11"/>
      <c r="H139" s="55"/>
      <c r="I139" s="56"/>
      <c r="J139" s="56"/>
      <c r="K139" s="55"/>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84"/>
      <c r="AI139" s="84"/>
      <c r="AJ139" s="84"/>
      <c r="AK139" s="84"/>
      <c r="AL139" s="84"/>
    </row>
    <row r="140" spans="1:38" x14ac:dyDescent="0.25">
      <c r="A140" s="57"/>
      <c r="B140" s="58"/>
      <c r="C140" s="58"/>
      <c r="D140" s="58"/>
      <c r="E140" s="59"/>
      <c r="F140" s="5"/>
      <c r="G140" s="5"/>
    </row>
    <row r="141" spans="1:38" hidden="1" x14ac:dyDescent="0.25">
      <c r="A141" s="60"/>
      <c r="B141" s="25" t="s">
        <v>236</v>
      </c>
      <c r="C141" s="25"/>
      <c r="D141" s="61"/>
      <c r="E141" s="62"/>
      <c r="F141" s="5"/>
      <c r="G141" s="5"/>
    </row>
    <row r="142" spans="1:38" hidden="1" x14ac:dyDescent="0.25">
      <c r="A142" s="60" t="s">
        <v>237</v>
      </c>
      <c r="B142" s="25" t="s">
        <v>238</v>
      </c>
      <c r="C142" s="16" t="s">
        <v>239</v>
      </c>
      <c r="D142" s="61"/>
      <c r="E142" s="62"/>
      <c r="F142" s="5"/>
      <c r="G142" s="5"/>
    </row>
    <row r="143" spans="1:38" hidden="1" x14ac:dyDescent="0.25">
      <c r="A143" s="60"/>
      <c r="B143" s="25"/>
      <c r="C143" s="16"/>
      <c r="D143" s="61"/>
      <c r="E143" s="62"/>
      <c r="F143" s="5"/>
      <c r="G143" s="5"/>
    </row>
    <row r="144" spans="1:38" ht="25.5" hidden="1" x14ac:dyDescent="0.25">
      <c r="A144" s="63">
        <v>9</v>
      </c>
      <c r="B144" s="25" t="s">
        <v>240</v>
      </c>
      <c r="C144" s="16" t="s">
        <v>241</v>
      </c>
      <c r="D144" s="64">
        <f>D146+D147+D148</f>
        <v>433</v>
      </c>
      <c r="E144" s="62"/>
      <c r="F144" s="5"/>
      <c r="G144" s="5"/>
    </row>
    <row r="145" spans="1:7" hidden="1" x14ac:dyDescent="0.2">
      <c r="A145" s="63"/>
      <c r="B145" s="25" t="s">
        <v>242</v>
      </c>
      <c r="C145" s="16"/>
      <c r="D145" s="79"/>
      <c r="E145" s="62"/>
      <c r="F145" s="5"/>
      <c r="G145" s="5"/>
    </row>
    <row r="146" spans="1:7" hidden="1" x14ac:dyDescent="0.25">
      <c r="A146" s="65" t="s">
        <v>243</v>
      </c>
      <c r="B146" s="25" t="s">
        <v>244</v>
      </c>
      <c r="C146" s="16" t="s">
        <v>241</v>
      </c>
      <c r="D146" s="64">
        <v>364</v>
      </c>
      <c r="E146" s="62"/>
      <c r="F146" s="5"/>
      <c r="G146" s="5"/>
    </row>
    <row r="147" spans="1:7" hidden="1" x14ac:dyDescent="0.25">
      <c r="A147" s="65" t="s">
        <v>245</v>
      </c>
      <c r="B147" s="25" t="s">
        <v>246</v>
      </c>
      <c r="C147" s="16" t="s">
        <v>241</v>
      </c>
      <c r="D147" s="64">
        <v>26</v>
      </c>
      <c r="E147" s="62"/>
      <c r="F147" s="5"/>
      <c r="G147" s="5"/>
    </row>
    <row r="148" spans="1:7" hidden="1" x14ac:dyDescent="0.25">
      <c r="A148" s="65" t="s">
        <v>247</v>
      </c>
      <c r="B148" s="25" t="s">
        <v>248</v>
      </c>
      <c r="C148" s="16" t="s">
        <v>241</v>
      </c>
      <c r="D148" s="64">
        <v>43</v>
      </c>
      <c r="E148" s="62"/>
      <c r="F148" s="5"/>
      <c r="G148" s="5"/>
    </row>
    <row r="149" spans="1:7" ht="25.5" hidden="1" x14ac:dyDescent="0.25">
      <c r="A149" s="65" t="s">
        <v>249</v>
      </c>
      <c r="B149" s="25" t="s">
        <v>250</v>
      </c>
      <c r="C149" s="16" t="s">
        <v>251</v>
      </c>
      <c r="D149" s="64">
        <v>110088</v>
      </c>
      <c r="E149" s="62"/>
      <c r="F149" s="5"/>
      <c r="G149" s="5"/>
    </row>
    <row r="150" spans="1:7" hidden="1" x14ac:dyDescent="0.25">
      <c r="A150" s="65"/>
      <c r="B150" s="25" t="s">
        <v>242</v>
      </c>
      <c r="C150" s="16"/>
      <c r="D150" s="64"/>
      <c r="E150" s="62"/>
      <c r="F150" s="5"/>
      <c r="G150" s="5"/>
    </row>
    <row r="151" spans="1:7" hidden="1" x14ac:dyDescent="0.25">
      <c r="A151" s="65" t="s">
        <v>252</v>
      </c>
      <c r="B151" s="25" t="s">
        <v>244</v>
      </c>
      <c r="C151" s="16" t="s">
        <v>251</v>
      </c>
      <c r="D151" s="64">
        <v>109102</v>
      </c>
      <c r="E151" s="62"/>
      <c r="F151" s="5"/>
      <c r="G151" s="5"/>
    </row>
    <row r="152" spans="1:7" hidden="1" x14ac:dyDescent="0.25">
      <c r="A152" s="65" t="s">
        <v>253</v>
      </c>
      <c r="B152" s="25" t="s">
        <v>246</v>
      </c>
      <c r="C152" s="16" t="s">
        <v>251</v>
      </c>
      <c r="D152" s="64">
        <v>125526</v>
      </c>
      <c r="E152" s="62"/>
      <c r="F152" s="5"/>
      <c r="G152" s="5"/>
    </row>
    <row r="153" spans="1:7" hidden="1" x14ac:dyDescent="0.25">
      <c r="A153" s="65" t="s">
        <v>254</v>
      </c>
      <c r="B153" s="25" t="s">
        <v>248</v>
      </c>
      <c r="C153" s="16" t="s">
        <v>251</v>
      </c>
      <c r="D153" s="64">
        <v>109103</v>
      </c>
      <c r="E153" s="62"/>
      <c r="F153" s="5"/>
      <c r="G153" s="5"/>
    </row>
    <row r="154" spans="1:7" ht="38.25" hidden="1" x14ac:dyDescent="0.25">
      <c r="A154" s="65" t="s">
        <v>255</v>
      </c>
      <c r="B154" s="25" t="s">
        <v>256</v>
      </c>
      <c r="C154" s="16" t="s">
        <v>257</v>
      </c>
      <c r="D154" s="17">
        <v>0</v>
      </c>
      <c r="E154" s="62"/>
      <c r="F154" s="5"/>
      <c r="G154" s="5"/>
    </row>
    <row r="155" spans="1:7" ht="25.5" hidden="1" x14ac:dyDescent="0.25">
      <c r="A155" s="65" t="s">
        <v>258</v>
      </c>
      <c r="B155" s="25" t="s">
        <v>259</v>
      </c>
      <c r="C155" s="16" t="s">
        <v>257</v>
      </c>
      <c r="D155" s="64">
        <v>106391</v>
      </c>
      <c r="E155" s="62"/>
      <c r="F155" s="5"/>
      <c r="G155" s="5"/>
    </row>
    <row r="156" spans="1:7" hidden="1" x14ac:dyDescent="0.25">
      <c r="A156" s="65" t="s">
        <v>260</v>
      </c>
      <c r="B156" s="25" t="s">
        <v>261</v>
      </c>
      <c r="C156" s="16" t="s">
        <v>257</v>
      </c>
      <c r="D156" s="64">
        <v>0</v>
      </c>
      <c r="E156" s="62"/>
      <c r="F156" s="5"/>
      <c r="G156" s="5"/>
    </row>
    <row r="157" spans="1:7" hidden="1" x14ac:dyDescent="0.25">
      <c r="A157" s="65" t="s">
        <v>262</v>
      </c>
      <c r="B157" s="25" t="s">
        <v>263</v>
      </c>
      <c r="C157" s="25" t="s">
        <v>257</v>
      </c>
      <c r="D157" s="64">
        <v>106391</v>
      </c>
      <c r="E157" s="62"/>
      <c r="F157" s="5"/>
      <c r="G157" s="5"/>
    </row>
    <row r="158" spans="1:7" ht="38.25" hidden="1" x14ac:dyDescent="0.25">
      <c r="A158" s="65" t="s">
        <v>264</v>
      </c>
      <c r="B158" s="25" t="s">
        <v>265</v>
      </c>
      <c r="C158" s="25" t="s">
        <v>257</v>
      </c>
      <c r="D158" s="17">
        <v>30149</v>
      </c>
      <c r="E158" s="62"/>
      <c r="F158" s="5"/>
      <c r="G158" s="5"/>
    </row>
    <row r="159" spans="1:7" hidden="1" x14ac:dyDescent="0.2">
      <c r="A159" s="65"/>
      <c r="B159" s="25" t="s">
        <v>242</v>
      </c>
      <c r="C159" s="25" t="s">
        <v>257</v>
      </c>
      <c r="D159" s="79"/>
      <c r="E159" s="62"/>
      <c r="F159" s="5"/>
      <c r="G159" s="5"/>
    </row>
    <row r="160" spans="1:7" hidden="1" x14ac:dyDescent="0.25">
      <c r="A160" s="65" t="s">
        <v>266</v>
      </c>
      <c r="B160" s="25" t="s">
        <v>267</v>
      </c>
      <c r="C160" s="25" t="s">
        <v>257</v>
      </c>
      <c r="D160" s="17">
        <v>30149</v>
      </c>
      <c r="E160" s="62"/>
      <c r="F160" s="5"/>
      <c r="G160" s="5"/>
    </row>
    <row r="161" spans="1:7" hidden="1" x14ac:dyDescent="0.25">
      <c r="A161" s="65" t="s">
        <v>268</v>
      </c>
      <c r="B161" s="25" t="s">
        <v>269</v>
      </c>
      <c r="C161" s="25" t="s">
        <v>257</v>
      </c>
      <c r="D161" s="64">
        <v>0</v>
      </c>
      <c r="E161" s="62"/>
      <c r="F161" s="5"/>
      <c r="G161" s="5"/>
    </row>
    <row r="162" spans="1:7" hidden="1" x14ac:dyDescent="0.25">
      <c r="A162" s="65" t="s">
        <v>270</v>
      </c>
      <c r="B162" s="25" t="s">
        <v>271</v>
      </c>
      <c r="C162" s="25" t="s">
        <v>257</v>
      </c>
      <c r="D162" s="64">
        <v>0</v>
      </c>
      <c r="E162" s="62"/>
      <c r="F162" s="5"/>
      <c r="G162" s="5"/>
    </row>
    <row r="163" spans="1:7" x14ac:dyDescent="0.2">
      <c r="A163" s="66"/>
      <c r="B163" s="67" t="s">
        <v>417</v>
      </c>
      <c r="C163" s="68"/>
      <c r="D163" s="69"/>
      <c r="E163" s="62"/>
      <c r="F163" s="5"/>
      <c r="G163" s="5"/>
    </row>
    <row r="164" spans="1:7" x14ac:dyDescent="0.2">
      <c r="A164" s="66"/>
      <c r="B164" s="70" t="s">
        <v>418</v>
      </c>
      <c r="C164" s="68"/>
      <c r="D164" s="69"/>
      <c r="E164" s="62"/>
      <c r="F164" s="5"/>
      <c r="G164" s="5"/>
    </row>
    <row r="165" spans="1:7" x14ac:dyDescent="0.2">
      <c r="A165" s="66"/>
      <c r="B165" s="70" t="s">
        <v>419</v>
      </c>
      <c r="C165" s="68"/>
      <c r="D165" s="69"/>
      <c r="E165" s="62"/>
      <c r="F165" s="5"/>
      <c r="G165" s="5"/>
    </row>
    <row r="166" spans="1:7" x14ac:dyDescent="0.2">
      <c r="A166" s="66"/>
      <c r="B166" s="70"/>
      <c r="C166" s="68"/>
      <c r="D166" s="69"/>
      <c r="E166" s="62"/>
      <c r="F166" s="5"/>
      <c r="G166" s="5"/>
    </row>
    <row r="167" spans="1:7" x14ac:dyDescent="0.25">
      <c r="B167" s="5"/>
      <c r="C167" s="5"/>
      <c r="D167" s="5"/>
      <c r="E167" s="62"/>
      <c r="F167" s="5"/>
      <c r="G167" s="5"/>
    </row>
    <row r="168" spans="1:7" ht="15.75" x14ac:dyDescent="0.25">
      <c r="A168" s="111" t="s">
        <v>420</v>
      </c>
      <c r="B168" s="111"/>
      <c r="C168" s="111"/>
      <c r="D168" s="111"/>
      <c r="E168" s="111"/>
      <c r="F168" s="111"/>
      <c r="G168" s="111"/>
    </row>
    <row r="169" spans="1:7" hidden="1" x14ac:dyDescent="0.25">
      <c r="B169" s="71"/>
      <c r="C169" s="71"/>
      <c r="D169" s="80"/>
      <c r="E169" s="5"/>
      <c r="F169" s="5"/>
      <c r="G169" s="5"/>
    </row>
    <row r="170" spans="1:7" hidden="1" x14ac:dyDescent="0.25">
      <c r="B170" s="71"/>
      <c r="C170" s="71"/>
      <c r="E170" s="5"/>
      <c r="F170" s="5"/>
      <c r="G170" s="5"/>
    </row>
    <row r="171" spans="1:7" hidden="1" x14ac:dyDescent="0.25">
      <c r="E171" s="5"/>
      <c r="F171" s="5"/>
      <c r="G171" s="5"/>
    </row>
    <row r="172" spans="1:7" hidden="1" x14ac:dyDescent="0.25">
      <c r="B172" s="72">
        <v>855449</v>
      </c>
      <c r="C172" s="73">
        <v>72385550</v>
      </c>
      <c r="D172" s="5"/>
      <c r="E172" s="5"/>
      <c r="F172" s="5"/>
      <c r="G172" s="5"/>
    </row>
    <row r="173" spans="1:7" hidden="1" x14ac:dyDescent="0.25">
      <c r="B173" s="72">
        <v>851154</v>
      </c>
      <c r="C173" s="73">
        <v>72022090</v>
      </c>
      <c r="D173" s="5"/>
      <c r="E173" s="5"/>
      <c r="F173" s="5"/>
      <c r="G173" s="5"/>
    </row>
    <row r="174" spans="1:7" hidden="1" x14ac:dyDescent="0.25">
      <c r="B174" s="72">
        <v>803020</v>
      </c>
      <c r="C174" s="73">
        <v>67949185</v>
      </c>
      <c r="D174" s="5"/>
      <c r="E174" s="5"/>
      <c r="F174" s="5"/>
      <c r="G174" s="5"/>
    </row>
    <row r="175" spans="1:7" hidden="1" x14ac:dyDescent="0.25">
      <c r="B175" s="72">
        <v>816298</v>
      </c>
      <c r="C175" s="73">
        <v>69072672</v>
      </c>
    </row>
    <row r="176" spans="1:7" hidden="1" x14ac:dyDescent="0.25">
      <c r="B176" s="72">
        <v>778892</v>
      </c>
      <c r="C176" s="73">
        <v>65907515</v>
      </c>
    </row>
    <row r="177" spans="1:52" hidden="1" x14ac:dyDescent="0.25">
      <c r="B177" s="72">
        <v>813955</v>
      </c>
      <c r="C177" s="73">
        <v>68874446</v>
      </c>
    </row>
    <row r="178" spans="1:52" s="2" customFormat="1" hidden="1" x14ac:dyDescent="0.25">
      <c r="A178" s="4"/>
      <c r="B178" s="72">
        <v>803784</v>
      </c>
      <c r="C178" s="73">
        <v>68013763</v>
      </c>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row>
    <row r="179" spans="1:52" s="2" customFormat="1" hidden="1" x14ac:dyDescent="0.25">
      <c r="A179" s="1"/>
      <c r="B179" s="72">
        <v>822805</v>
      </c>
      <c r="C179" s="73">
        <v>69299961</v>
      </c>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row>
    <row r="180" spans="1:52" s="2" customFormat="1" hidden="1" x14ac:dyDescent="0.25">
      <c r="A180" s="1"/>
      <c r="B180" s="72">
        <v>831948</v>
      </c>
      <c r="C180" s="73">
        <v>70069995</v>
      </c>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row>
    <row r="181" spans="1:52" s="2" customFormat="1" hidden="1" x14ac:dyDescent="0.25">
      <c r="A181" s="1"/>
      <c r="B181" s="72">
        <v>818494</v>
      </c>
      <c r="C181" s="73">
        <v>68936799</v>
      </c>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row>
    <row r="182" spans="1:52" s="2" customFormat="1" hidden="1" x14ac:dyDescent="0.25">
      <c r="A182" s="1"/>
      <c r="B182" s="72">
        <v>833537</v>
      </c>
      <c r="C182" s="73">
        <v>70203809</v>
      </c>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row>
    <row r="183" spans="1:52" s="2" customFormat="1" hidden="1" x14ac:dyDescent="0.25">
      <c r="A183" s="1"/>
      <c r="B183" s="72">
        <v>820811</v>
      </c>
      <c r="C183" s="73">
        <v>69132000</v>
      </c>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row>
    <row r="184" spans="1:52" s="2" customFormat="1" hidden="1" x14ac:dyDescent="0.25">
      <c r="A184" s="1"/>
      <c r="B184" s="74">
        <f>SUM(B172:B183)</f>
        <v>9850147</v>
      </c>
      <c r="C184" s="75">
        <f>SUM(C172:C183)</f>
        <v>831867785</v>
      </c>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row>
    <row r="185" spans="1:52" s="2" customFormat="1" hidden="1" x14ac:dyDescent="0.25">
      <c r="A185" s="1"/>
      <c r="C185" s="75">
        <v>831551900</v>
      </c>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row>
    <row r="186" spans="1:52" s="2" customFormat="1" hidden="1" x14ac:dyDescent="0.25">
      <c r="A186" s="1"/>
      <c r="C186" s="76">
        <f>C184-C185</f>
        <v>315885</v>
      </c>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row>
    <row r="187" spans="1:52" hidden="1" x14ac:dyDescent="0.25"/>
    <row r="188" spans="1:52" hidden="1" x14ac:dyDescent="0.25"/>
    <row r="189" spans="1:52" hidden="1" x14ac:dyDescent="0.25"/>
    <row r="190" spans="1:52" hidden="1" x14ac:dyDescent="0.25"/>
    <row r="191" spans="1:52" hidden="1" x14ac:dyDescent="0.25"/>
    <row r="192" spans="1:52" hidden="1" x14ac:dyDescent="0.25"/>
    <row r="193" spans="5:6" x14ac:dyDescent="0.2">
      <c r="E193" s="110"/>
      <c r="F193" s="70" t="s">
        <v>421</v>
      </c>
    </row>
  </sheetData>
  <mergeCells count="26">
    <mergeCell ref="A168:G168"/>
    <mergeCell ref="A129:A131"/>
    <mergeCell ref="B129:B131"/>
    <mergeCell ref="B132:B133"/>
    <mergeCell ref="A134:A136"/>
    <mergeCell ref="B134:B136"/>
    <mergeCell ref="A137:A139"/>
    <mergeCell ref="B137:B139"/>
    <mergeCell ref="A121:A123"/>
    <mergeCell ref="B121:B123"/>
    <mergeCell ref="A124:A125"/>
    <mergeCell ref="B124:B125"/>
    <mergeCell ref="A126:A128"/>
    <mergeCell ref="B126:B128"/>
    <mergeCell ref="A111:A112"/>
    <mergeCell ref="B111:B112"/>
    <mergeCell ref="A116:A117"/>
    <mergeCell ref="B116:B117"/>
    <mergeCell ref="A118:A120"/>
    <mergeCell ref="B118:B120"/>
    <mergeCell ref="A2:G2"/>
    <mergeCell ref="A3:G3"/>
    <mergeCell ref="H5:J5"/>
    <mergeCell ref="K5:M5"/>
    <mergeCell ref="A109:A110"/>
    <mergeCell ref="B109:B110"/>
  </mergeCells>
  <pageMargins left="0.39370078740157483" right="0" top="0.59055118110236227" bottom="0.39370078740157483" header="0.31496062992125984" footer="0.31496062992125984"/>
  <pageSetup paperSize="9" scale="50"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12 мес.2025г. ВОДА</vt:lpstr>
      <vt:lpstr>12 мес.2025г. СТОКИ</vt:lpstr>
      <vt:lpstr>12 мес.2025г. ВОДА КАЗ,</vt:lpstr>
      <vt:lpstr>12 мес.2025г. СТОКИ КАЗ.</vt:lpstr>
      <vt:lpstr>'12 мес.2025г. ВОДА'!Область_печати</vt:lpstr>
      <vt:lpstr>'12 мес.2025г. ВОДА КАЗ,'!Область_печати</vt:lpstr>
      <vt:lpstr>'12 мес.2025г. СТОКИ'!Область_печати</vt:lpstr>
      <vt:lpstr>'12 мес.2025г. СТОКИ КАЗ.'!Область_печати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2026-04-30T12:18:59Z</dcterms:modified>
</cp:coreProperties>
</file>